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tehlikP\Documents\2024\VZMR\Luže oplocení\"/>
    </mc:Choice>
  </mc:AlternateContent>
  <bookViews>
    <workbookView xWindow="0" yWindow="0" windowWidth="28800" windowHeight="13125"/>
  </bookViews>
  <sheets>
    <sheet name="List1" sheetId="1" r:id="rId1"/>
    <sheet name="List2" sheetId="2" r:id="rId2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180" i="2" l="1"/>
  <c r="BK179" i="2" s="1"/>
  <c r="J179" i="2" s="1"/>
  <c r="J108" i="2" s="1"/>
  <c r="BI180" i="2"/>
  <c r="BH180" i="2"/>
  <c r="BG180" i="2"/>
  <c r="BF180" i="2"/>
  <c r="T180" i="2"/>
  <c r="T179" i="2" s="1"/>
  <c r="R180" i="2"/>
  <c r="R179" i="2" s="1"/>
  <c r="P180" i="2"/>
  <c r="J180" i="2"/>
  <c r="BE180" i="2" s="1"/>
  <c r="P179" i="2"/>
  <c r="BK178" i="2"/>
  <c r="BK177" i="2" s="1"/>
  <c r="J177" i="2" s="1"/>
  <c r="J107" i="2" s="1"/>
  <c r="BI178" i="2"/>
  <c r="BH178" i="2"/>
  <c r="BG178" i="2"/>
  <c r="BF178" i="2"/>
  <c r="T178" i="2"/>
  <c r="R178" i="2"/>
  <c r="R177" i="2" s="1"/>
  <c r="P178" i="2"/>
  <c r="P177" i="2" s="1"/>
  <c r="J178" i="2"/>
  <c r="BE178" i="2" s="1"/>
  <c r="T177" i="2"/>
  <c r="BK176" i="2"/>
  <c r="BK175" i="2" s="1"/>
  <c r="BI176" i="2"/>
  <c r="BH176" i="2"/>
  <c r="BG176" i="2"/>
  <c r="BF176" i="2"/>
  <c r="T176" i="2"/>
  <c r="R176" i="2"/>
  <c r="P176" i="2"/>
  <c r="P175" i="2" s="1"/>
  <c r="P174" i="2" s="1"/>
  <c r="J176" i="2"/>
  <c r="BE176" i="2" s="1"/>
  <c r="T175" i="2"/>
  <c r="R175" i="2"/>
  <c r="BK173" i="2"/>
  <c r="BK172" i="2" s="1"/>
  <c r="BI173" i="2"/>
  <c r="BH173" i="2"/>
  <c r="BG173" i="2"/>
  <c r="BF173" i="2"/>
  <c r="T173" i="2"/>
  <c r="R173" i="2"/>
  <c r="P173" i="2"/>
  <c r="J173" i="2"/>
  <c r="BE173" i="2" s="1"/>
  <c r="T172" i="2"/>
  <c r="R172" i="2"/>
  <c r="R171" i="2" s="1"/>
  <c r="P172" i="2"/>
  <c r="P171" i="2" s="1"/>
  <c r="T171" i="2"/>
  <c r="BK170" i="2"/>
  <c r="BK169" i="2" s="1"/>
  <c r="J169" i="2" s="1"/>
  <c r="J102" i="2" s="1"/>
  <c r="BI170" i="2"/>
  <c r="BH170" i="2"/>
  <c r="BG170" i="2"/>
  <c r="BF170" i="2"/>
  <c r="T170" i="2"/>
  <c r="R170" i="2"/>
  <c r="P170" i="2"/>
  <c r="P169" i="2" s="1"/>
  <c r="J170" i="2"/>
  <c r="BE170" i="2" s="1"/>
  <c r="T169" i="2"/>
  <c r="R169" i="2"/>
  <c r="BK168" i="2"/>
  <c r="BI168" i="2"/>
  <c r="BH168" i="2"/>
  <c r="BG168" i="2"/>
  <c r="BF168" i="2"/>
  <c r="T168" i="2"/>
  <c r="R168" i="2"/>
  <c r="P168" i="2"/>
  <c r="J168" i="2"/>
  <c r="BE168" i="2" s="1"/>
  <c r="BK167" i="2"/>
  <c r="BK163" i="2" s="1"/>
  <c r="J163" i="2" s="1"/>
  <c r="J101" i="2" s="1"/>
  <c r="BI167" i="2"/>
  <c r="BH167" i="2"/>
  <c r="BG167" i="2"/>
  <c r="BF167" i="2"/>
  <c r="T167" i="2"/>
  <c r="R167" i="2"/>
  <c r="P167" i="2"/>
  <c r="J167" i="2"/>
  <c r="BE167" i="2" s="1"/>
  <c r="BK165" i="2"/>
  <c r="BI165" i="2"/>
  <c r="BH165" i="2"/>
  <c r="BG165" i="2"/>
  <c r="BF165" i="2"/>
  <c r="T165" i="2"/>
  <c r="R165" i="2"/>
  <c r="R163" i="2" s="1"/>
  <c r="P165" i="2"/>
  <c r="J165" i="2"/>
  <c r="BE165" i="2" s="1"/>
  <c r="BK164" i="2"/>
  <c r="BI164" i="2"/>
  <c r="BH164" i="2"/>
  <c r="BG164" i="2"/>
  <c r="BF164" i="2"/>
  <c r="T164" i="2"/>
  <c r="R164" i="2"/>
  <c r="P164" i="2"/>
  <c r="J164" i="2"/>
  <c r="BE164" i="2" s="1"/>
  <c r="BK162" i="2"/>
  <c r="BI162" i="2"/>
  <c r="BH162" i="2"/>
  <c r="BG162" i="2"/>
  <c r="BF162" i="2"/>
  <c r="T162" i="2"/>
  <c r="R162" i="2"/>
  <c r="R160" i="2" s="1"/>
  <c r="P162" i="2"/>
  <c r="J162" i="2"/>
  <c r="BE162" i="2" s="1"/>
  <c r="BK161" i="2"/>
  <c r="BK160" i="2" s="1"/>
  <c r="J160" i="2" s="1"/>
  <c r="J100" i="2" s="1"/>
  <c r="BI161" i="2"/>
  <c r="BH161" i="2"/>
  <c r="BG161" i="2"/>
  <c r="BF161" i="2"/>
  <c r="T161" i="2"/>
  <c r="T160" i="2" s="1"/>
  <c r="R161" i="2"/>
  <c r="P161" i="2"/>
  <c r="J161" i="2"/>
  <c r="BE161" i="2" s="1"/>
  <c r="BK158" i="2"/>
  <c r="BK157" i="2" s="1"/>
  <c r="J157" i="2" s="1"/>
  <c r="J99" i="2" s="1"/>
  <c r="BI158" i="2"/>
  <c r="BH158" i="2"/>
  <c r="BG158" i="2"/>
  <c r="BF158" i="2"/>
  <c r="T158" i="2"/>
  <c r="R158" i="2"/>
  <c r="P158" i="2"/>
  <c r="P157" i="2" s="1"/>
  <c r="J158" i="2"/>
  <c r="BE158" i="2" s="1"/>
  <c r="T157" i="2"/>
  <c r="R157" i="2"/>
  <c r="BK156" i="2"/>
  <c r="BI156" i="2"/>
  <c r="BH156" i="2"/>
  <c r="BG156" i="2"/>
  <c r="BF156" i="2"/>
  <c r="T156" i="2"/>
  <c r="R156" i="2"/>
  <c r="P156" i="2"/>
  <c r="J156" i="2"/>
  <c r="BE156" i="2" s="1"/>
  <c r="BK155" i="2"/>
  <c r="BI155" i="2"/>
  <c r="BH155" i="2"/>
  <c r="BG155" i="2"/>
  <c r="BF155" i="2"/>
  <c r="T155" i="2"/>
  <c r="R155" i="2"/>
  <c r="P155" i="2"/>
  <c r="J155" i="2"/>
  <c r="BE155" i="2" s="1"/>
  <c r="BK154" i="2"/>
  <c r="BI154" i="2"/>
  <c r="BH154" i="2"/>
  <c r="BG154" i="2"/>
  <c r="BF154" i="2"/>
  <c r="T154" i="2"/>
  <c r="R154" i="2"/>
  <c r="P154" i="2"/>
  <c r="J154" i="2"/>
  <c r="BE154" i="2" s="1"/>
  <c r="BK153" i="2"/>
  <c r="BI153" i="2"/>
  <c r="BH153" i="2"/>
  <c r="BG153" i="2"/>
  <c r="BF153" i="2"/>
  <c r="T153" i="2"/>
  <c r="R153" i="2"/>
  <c r="P153" i="2"/>
  <c r="J153" i="2"/>
  <c r="BE153" i="2" s="1"/>
  <c r="BK151" i="2"/>
  <c r="BI151" i="2"/>
  <c r="BH151" i="2"/>
  <c r="BG151" i="2"/>
  <c r="BF151" i="2"/>
  <c r="T151" i="2"/>
  <c r="R151" i="2"/>
  <c r="P151" i="2"/>
  <c r="J151" i="2"/>
  <c r="BE151" i="2" s="1"/>
  <c r="BK150" i="2"/>
  <c r="BI150" i="2"/>
  <c r="BH150" i="2"/>
  <c r="BG150" i="2"/>
  <c r="BF150" i="2"/>
  <c r="T150" i="2"/>
  <c r="R150" i="2"/>
  <c r="P150" i="2"/>
  <c r="J150" i="2"/>
  <c r="BE150" i="2" s="1"/>
  <c r="BK149" i="2"/>
  <c r="BI149" i="2"/>
  <c r="BH149" i="2"/>
  <c r="BG149" i="2"/>
  <c r="BF149" i="2"/>
  <c r="T149" i="2"/>
  <c r="R149" i="2"/>
  <c r="P149" i="2"/>
  <c r="J149" i="2"/>
  <c r="BE149" i="2" s="1"/>
  <c r="BK148" i="2"/>
  <c r="BI148" i="2"/>
  <c r="BH148" i="2"/>
  <c r="BG148" i="2"/>
  <c r="BF148" i="2"/>
  <c r="T148" i="2"/>
  <c r="R148" i="2"/>
  <c r="P148" i="2"/>
  <c r="J148" i="2"/>
  <c r="BE148" i="2" s="1"/>
  <c r="BK147" i="2"/>
  <c r="BI147" i="2"/>
  <c r="BH147" i="2"/>
  <c r="BG147" i="2"/>
  <c r="BF147" i="2"/>
  <c r="T147" i="2"/>
  <c r="R147" i="2"/>
  <c r="P147" i="2"/>
  <c r="J147" i="2"/>
  <c r="BE147" i="2" s="1"/>
  <c r="BK146" i="2"/>
  <c r="BI146" i="2"/>
  <c r="BH146" i="2"/>
  <c r="BG146" i="2"/>
  <c r="BF146" i="2"/>
  <c r="T146" i="2"/>
  <c r="R146" i="2"/>
  <c r="P146" i="2"/>
  <c r="J146" i="2"/>
  <c r="BE146" i="2" s="1"/>
  <c r="BK145" i="2"/>
  <c r="BI145" i="2"/>
  <c r="BH145" i="2"/>
  <c r="BG145" i="2"/>
  <c r="BF145" i="2"/>
  <c r="T145" i="2"/>
  <c r="R145" i="2"/>
  <c r="R144" i="2" s="1"/>
  <c r="P145" i="2"/>
  <c r="J145" i="2"/>
  <c r="BE145" i="2" s="1"/>
  <c r="BK143" i="2"/>
  <c r="BI143" i="2"/>
  <c r="BH143" i="2"/>
  <c r="BG143" i="2"/>
  <c r="BF143" i="2"/>
  <c r="T143" i="2"/>
  <c r="R143" i="2"/>
  <c r="P143" i="2"/>
  <c r="J143" i="2"/>
  <c r="BE143" i="2" s="1"/>
  <c r="BK141" i="2"/>
  <c r="BI141" i="2"/>
  <c r="BH141" i="2"/>
  <c r="BG141" i="2"/>
  <c r="BF141" i="2"/>
  <c r="T141" i="2"/>
  <c r="R141" i="2"/>
  <c r="P141" i="2"/>
  <c r="J141" i="2"/>
  <c r="BE141" i="2" s="1"/>
  <c r="BK140" i="2"/>
  <c r="BI140" i="2"/>
  <c r="BH140" i="2"/>
  <c r="BG140" i="2"/>
  <c r="BF140" i="2"/>
  <c r="T140" i="2"/>
  <c r="R140" i="2"/>
  <c r="R137" i="2" s="1"/>
  <c r="P140" i="2"/>
  <c r="J140" i="2"/>
  <c r="BE140" i="2" s="1"/>
  <c r="BK138" i="2"/>
  <c r="BI138" i="2"/>
  <c r="BH138" i="2"/>
  <c r="BG138" i="2"/>
  <c r="BF138" i="2"/>
  <c r="T138" i="2"/>
  <c r="R138" i="2"/>
  <c r="P138" i="2"/>
  <c r="J138" i="2"/>
  <c r="BE138" i="2" s="1"/>
  <c r="BK135" i="2"/>
  <c r="BI135" i="2"/>
  <c r="BH135" i="2"/>
  <c r="BG135" i="2"/>
  <c r="BF135" i="2"/>
  <c r="T135" i="2"/>
  <c r="R135" i="2"/>
  <c r="P135" i="2"/>
  <c r="J135" i="2"/>
  <c r="BE135" i="2" s="1"/>
  <c r="BK133" i="2"/>
  <c r="BI133" i="2"/>
  <c r="BH133" i="2"/>
  <c r="BG133" i="2"/>
  <c r="BF133" i="2"/>
  <c r="T133" i="2"/>
  <c r="R133" i="2"/>
  <c r="P133" i="2"/>
  <c r="J133" i="2"/>
  <c r="BE133" i="2" s="1"/>
  <c r="BK132" i="2"/>
  <c r="BI132" i="2"/>
  <c r="BH132" i="2"/>
  <c r="BG132" i="2"/>
  <c r="BF132" i="2"/>
  <c r="T132" i="2"/>
  <c r="R132" i="2"/>
  <c r="P132" i="2"/>
  <c r="P128" i="2" s="1"/>
  <c r="J132" i="2"/>
  <c r="BE132" i="2" s="1"/>
  <c r="BK131" i="2"/>
  <c r="BI131" i="2"/>
  <c r="BH131" i="2"/>
  <c r="BG131" i="2"/>
  <c r="BF131" i="2"/>
  <c r="T131" i="2"/>
  <c r="R131" i="2"/>
  <c r="R128" i="2" s="1"/>
  <c r="P131" i="2"/>
  <c r="J131" i="2"/>
  <c r="BE131" i="2" s="1"/>
  <c r="BK129" i="2"/>
  <c r="BI129" i="2"/>
  <c r="F35" i="2" s="1"/>
  <c r="BH129" i="2"/>
  <c r="BG129" i="2"/>
  <c r="BF129" i="2"/>
  <c r="T129" i="2"/>
  <c r="R129" i="2"/>
  <c r="P129" i="2"/>
  <c r="J129" i="2"/>
  <c r="BE129" i="2" s="1"/>
  <c r="J120" i="2"/>
  <c r="F120" i="2"/>
  <c r="E118" i="2"/>
  <c r="F87" i="2"/>
  <c r="E85" i="2"/>
  <c r="J35" i="2"/>
  <c r="J34" i="2"/>
  <c r="J33" i="2"/>
  <c r="J90" i="2" s="1"/>
  <c r="J89" i="2" s="1"/>
  <c r="F90" i="2" s="1"/>
  <c r="F89" i="2" s="1"/>
  <c r="J87" i="2" s="1"/>
  <c r="BA94" i="1" s="1"/>
  <c r="AT95" i="1" s="1"/>
  <c r="AN95" i="1" s="1"/>
  <c r="BD94" i="1"/>
  <c r="BC94" i="1"/>
  <c r="AY94" i="1" s="1"/>
  <c r="BB94" i="1"/>
  <c r="AX94" i="1" s="1"/>
  <c r="AZ94" i="1"/>
  <c r="AV94" i="1" s="1"/>
  <c r="AK29" i="1" s="1"/>
  <c r="AU94" i="1"/>
  <c r="AS94" i="1"/>
  <c r="AG94" i="1"/>
  <c r="AK26" i="1" s="1"/>
  <c r="AM90" i="1"/>
  <c r="L90" i="1"/>
  <c r="AM89" i="1"/>
  <c r="L89" i="1"/>
  <c r="AM87" i="1"/>
  <c r="L87" i="1"/>
  <c r="L85" i="1"/>
  <c r="L84" i="1"/>
  <c r="W33" i="1"/>
  <c r="R127" i="2" l="1"/>
  <c r="R126" i="2" s="1"/>
  <c r="W29" i="1"/>
  <c r="F32" i="2"/>
  <c r="BK128" i="2"/>
  <c r="T128" i="2"/>
  <c r="P137" i="2"/>
  <c r="BK137" i="2"/>
  <c r="J137" i="2" s="1"/>
  <c r="J97" i="2" s="1"/>
  <c r="T137" i="2"/>
  <c r="T163" i="2"/>
  <c r="P163" i="2"/>
  <c r="BK144" i="2"/>
  <c r="J144" i="2" s="1"/>
  <c r="J98" i="2" s="1"/>
  <c r="T144" i="2"/>
  <c r="P160" i="2"/>
  <c r="P127" i="2" s="1"/>
  <c r="P126" i="2" s="1"/>
  <c r="T174" i="2"/>
  <c r="P144" i="2"/>
  <c r="J32" i="2"/>
  <c r="F34" i="2"/>
  <c r="F33" i="2"/>
  <c r="J31" i="2"/>
  <c r="R174" i="2"/>
  <c r="J175" i="2"/>
  <c r="J106" i="2" s="1"/>
  <c r="BK174" i="2"/>
  <c r="J174" i="2" s="1"/>
  <c r="J105" i="2" s="1"/>
  <c r="J128" i="2"/>
  <c r="J96" i="2" s="1"/>
  <c r="BK127" i="2"/>
  <c r="J172" i="2"/>
  <c r="J104" i="2" s="1"/>
  <c r="BK171" i="2"/>
  <c r="J171" i="2" s="1"/>
  <c r="J103" i="2" s="1"/>
  <c r="F122" i="2"/>
  <c r="J122" i="2"/>
  <c r="F123" i="2"/>
  <c r="J123" i="2"/>
  <c r="F31" i="2"/>
  <c r="W30" i="1"/>
  <c r="AW94" i="1"/>
  <c r="W31" i="1"/>
  <c r="W32" i="1"/>
  <c r="T127" i="2" l="1"/>
  <c r="T126" i="2" s="1"/>
  <c r="BK126" i="2"/>
  <c r="J126" i="2" s="1"/>
  <c r="J127" i="2"/>
  <c r="J95" i="2" s="1"/>
  <c r="AT94" i="1"/>
  <c r="AN94" i="1" s="1"/>
  <c r="AK30" i="1"/>
  <c r="AK35" i="1" s="1"/>
  <c r="J94" i="2" l="1"/>
  <c r="J28" i="2"/>
  <c r="J37" i="2" s="1"/>
</calcChain>
</file>

<file path=xl/sharedStrings.xml><?xml version="1.0" encoding="utf-8"?>
<sst xmlns="http://schemas.openxmlformats.org/spreadsheetml/2006/main" count="875" uniqueCount="279">
  <si>
    <t>Export Komplet</t>
  </si>
  <si>
    <t/>
  </si>
  <si>
    <t>2.0</t>
  </si>
  <si>
    <t>ZAMOK</t>
  </si>
  <si>
    <t>False</t>
  </si>
  <si>
    <t>{2d74b056-d257-4af5-8172-20a63401720e}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</si>
  <si>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</si>
  <si>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</si>
  <si>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</si>
  <si>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</si>
  <si>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</si>
  <si>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</si>
  <si>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</si>
  <si>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</si>
  <si>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22B-2024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</si>
  <si>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</si>
  <si>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</si>
  <si>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</si>
  <si>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</si>
  <si>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</si>
  <si>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</si>
  <si>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</si>
  <si>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</si>
  <si>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</si>
  <si>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</si>
  <si>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</si>
  <si>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</si>
  <si>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</si>
  <si>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</si>
  <si>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</si>
  <si>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</si>
  <si>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</si>
  <si>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</si>
  <si>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</si>
  <si>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</si>
  <si>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</si>
  <si>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</si>
  <si>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</si>
  <si>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</si>
  <si>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</si>
  <si>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</si>
  <si>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</si>
  <si>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</si>
  <si>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</si>
  <si>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</si>
  <si>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</si>
  <si>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</si>
  <si>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</si>
  <si>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</si>
  <si>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</si>
  <si>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</si>
  <si>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</si>
  <si>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</si>
  <si>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</si>
  <si>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</si>
  <si>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</si>
  <si>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</si>
  <si>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</si>
  <si>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</si>
  <si>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</si>
  <si>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</si>
  <si>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</si>
  <si>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</si>
  <si>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</si>
  <si>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</si>
  <si>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</si>
  <si>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</si>
  <si>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</si>
  <si>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</si>
  <si>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</si>
  <si>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</si>
  <si>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</si>
  <si>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</si>
  <si>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</si>
  <si>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</si>
  <si>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</si>
  <si>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</si>
  <si>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</si>
  <si>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</si>
  <si>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</si>
  <si>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</si>
  <si>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</si>
  <si>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</si>
  <si>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</si>
  <si>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</si>
  <si>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</si>
  <si>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</si>
  <si>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</si>
  <si>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</si>
  <si>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</si>
  <si>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</si>
  <si>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</si>
  <si>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</si>
  <si>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</si>
  <si>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</si>
  <si>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</si>
  <si>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</si>
  <si>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</si>
  <si>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</si>
  <si>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</si>
  <si>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</si>
  <si>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</si>
  <si>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</si>
  <si>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</si>
  <si>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</si>
  <si>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</si>
  <si>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</si>
  <si>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</si>
  <si>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</si>
  <si>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</si>
  <si>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</si>
  <si>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</si>
  <si>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</si>
  <si>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</si>
  <si>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</si>
  <si>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</si>
  <si>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</si>
  <si>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111212311</t>
  </si>
  <si>
    <t>Odstranění nevhodných dřevin do 100 m2 v přes 1 m bez odstranění pařezů v rovině nebo svahu do 1:5</t>
  </si>
  <si>
    <t>m2</t>
  </si>
  <si>
    <t>4</t>
  </si>
  <si>
    <t>1983638377</t>
  </si>
  <si>
    <t>VV</t>
  </si>
  <si>
    <t>70*4+15*3</t>
  </si>
  <si>
    <t>112101101</t>
  </si>
  <si>
    <t>Odstranění stromů listnatých průměru kmene přes 100 do 300 mm</t>
  </si>
  <si>
    <t>kus</t>
  </si>
  <si>
    <t>1052859367</t>
  </si>
  <si>
    <t>3</t>
  </si>
  <si>
    <t>112201111</t>
  </si>
  <si>
    <t>Odstranění pařezů D do 0,2 m v rovině a svahu do 1:5 s odklizením do 20 m a zasypáním jámy</t>
  </si>
  <si>
    <t>182138716</t>
  </si>
  <si>
    <t>122311401</t>
  </si>
  <si>
    <t>Vykopávky v zemníku na suchu v hornině třídy těžitelnosti II skupiny 4 ručně</t>
  </si>
  <si>
    <t>m3</t>
  </si>
  <si>
    <t>1199018226</t>
  </si>
  <si>
    <t>(30*0,5*0,3)+(0,6*0,6*1*4)+(0,4*0,4*0,6*4)+6*2*0,5*0,5+270*0,15*0,2</t>
  </si>
  <si>
    <t>5</t>
  </si>
  <si>
    <t>131151343.1</t>
  </si>
  <si>
    <t>Vrtání jamek pro plotové sloupky D přes 200 do 300 mm strojně</t>
  </si>
  <si>
    <t>ks</t>
  </si>
  <si>
    <t>-1294389939</t>
  </si>
  <si>
    <t>270/3+90/3+4</t>
  </si>
  <si>
    <t>Zakládání</t>
  </si>
  <si>
    <t>26</t>
  </si>
  <si>
    <t>2723214R1</t>
  </si>
  <si>
    <t>Základové pasy  ze ŽB bez zvýšených nároků na prostředí tř. C 20/25</t>
  </si>
  <si>
    <t>2092010625</t>
  </si>
  <si>
    <t>(6*0,5*0,3)*2</t>
  </si>
  <si>
    <t>32</t>
  </si>
  <si>
    <t>M</t>
  </si>
  <si>
    <t>31327505</t>
  </si>
  <si>
    <t>pletivo drátěné plastifikované se čtvercovými oky 50/2,7 mm v 1600mm</t>
  </si>
  <si>
    <t>m</t>
  </si>
  <si>
    <t>8</t>
  </si>
  <si>
    <t>242148266</t>
  </si>
  <si>
    <t>27</t>
  </si>
  <si>
    <t>274352111</t>
  </si>
  <si>
    <t>Bednění základových pasů rovné ztracené (neodbedněné)</t>
  </si>
  <si>
    <t>360091858</t>
  </si>
  <si>
    <t>(6*0,5*2)*2</t>
  </si>
  <si>
    <t>28</t>
  </si>
  <si>
    <t>274361221</t>
  </si>
  <si>
    <t>Výztuž základových pasů betonářskou ocelí 10 216 (E)</t>
  </si>
  <si>
    <t>t</t>
  </si>
  <si>
    <t>-1819936716</t>
  </si>
  <si>
    <t>Svislé a kompletní konstrukce</t>
  </si>
  <si>
    <t>6</t>
  </si>
  <si>
    <t>338171111</t>
  </si>
  <si>
    <t>Osazování sloupků a vzpěr plotových ocelových v do 2 m se zalitím MC</t>
  </si>
  <si>
    <t>-236625608</t>
  </si>
  <si>
    <t>7</t>
  </si>
  <si>
    <t>55342273</t>
  </si>
  <si>
    <t>vzpěra plotová Pz 2000/38x1,5mm</t>
  </si>
  <si>
    <t>937156089</t>
  </si>
  <si>
    <t>338171123</t>
  </si>
  <si>
    <t>Osazování sloupků a vzpěr plotových ocelových v přes 2 do 2,6 m se zabetonováním</t>
  </si>
  <si>
    <t>1695555556</t>
  </si>
  <si>
    <t>9</t>
  </si>
  <si>
    <t>5534226R</t>
  </si>
  <si>
    <t>sloupek plotový koncový Pz a komaxitový 3000/48x1,5mm</t>
  </si>
  <si>
    <t>1987731697</t>
  </si>
  <si>
    <t>10</t>
  </si>
  <si>
    <t>55342243</t>
  </si>
  <si>
    <t>sloupek plotový Pz 2500/48x1,5mm</t>
  </si>
  <si>
    <t>-8131315</t>
  </si>
  <si>
    <t>11</t>
  </si>
  <si>
    <t>348101260</t>
  </si>
  <si>
    <t>Osazení vrat nebo vrátek k oplocení na ocelové sloupky pl přes 10 do 15 m2</t>
  </si>
  <si>
    <t>-681880392</t>
  </si>
  <si>
    <t>30</t>
  </si>
  <si>
    <t>348121221</t>
  </si>
  <si>
    <t>Osazení podhrabových desek dl přes 2 do 3 m na ocelové plotové sloupky</t>
  </si>
  <si>
    <t>-1918855115</t>
  </si>
  <si>
    <t>270/3</t>
  </si>
  <si>
    <t>31</t>
  </si>
  <si>
    <t>PSB.56230200</t>
  </si>
  <si>
    <t>PRESBETON PODHRABOVÁ DESKA PD 1-300 B (Hladký Přírodní) 2950x50x300</t>
  </si>
  <si>
    <t>1241823719</t>
  </si>
  <si>
    <t>33</t>
  </si>
  <si>
    <t>PSB.562302R0</t>
  </si>
  <si>
    <t>Držák pro  PODHRABOVÁ DESKA PD 1-300 B (Hladký Přírodní) 2950x50x300</t>
  </si>
  <si>
    <t>1520763176</t>
  </si>
  <si>
    <t>348401130</t>
  </si>
  <si>
    <t>Montáž oplocení ze strojového pletiva s napínacími dráty v přes 1,6 do 2,0 m</t>
  </si>
  <si>
    <t>1594165279</t>
  </si>
  <si>
    <t>14</t>
  </si>
  <si>
    <t>5534234R</t>
  </si>
  <si>
    <t xml:space="preserve">brána plotová dvoukřídlá Pz 5500x2000 mm </t>
  </si>
  <si>
    <t>1329611951</t>
  </si>
  <si>
    <t>Komunikace pozemní</t>
  </si>
  <si>
    <t>29</t>
  </si>
  <si>
    <t>564871011</t>
  </si>
  <si>
    <t>Podklad ze štěrkodrtě ŠD plochy do 100 m2 tl 250 mm</t>
  </si>
  <si>
    <t>1955205380</t>
  </si>
  <si>
    <t>12*2</t>
  </si>
  <si>
    <t>Ostatní konstrukce a práce, bourání</t>
  </si>
  <si>
    <t>15</t>
  </si>
  <si>
    <t>966071711</t>
  </si>
  <si>
    <t>Bourání sloupků a vzpěr plotových ocelových do 2,5 m zabetonovaných</t>
  </si>
  <si>
    <t>-1084275497</t>
  </si>
  <si>
    <t>16</t>
  </si>
  <si>
    <t>966071822</t>
  </si>
  <si>
    <t>Rozebrání oplocení z drátěného pletiva se čtvercovými oky v přes 1,6 do 2,0 m</t>
  </si>
  <si>
    <t>1283420023</t>
  </si>
  <si>
    <t>997</t>
  </si>
  <si>
    <t>Přesun sutě</t>
  </si>
  <si>
    <t>17</t>
  </si>
  <si>
    <t>997013211R</t>
  </si>
  <si>
    <t>Vnitrostaveništní doprava suti a vybouraných hmot v do 6 m ručně</t>
  </si>
  <si>
    <t>-1527030272</t>
  </si>
  <si>
    <t>18</t>
  </si>
  <si>
    <t>997013509</t>
  </si>
  <si>
    <t>Příplatek k odvozu suti a vybouraných hmot na skládku ZKD 1 km přes 1 km</t>
  </si>
  <si>
    <t>729023641</t>
  </si>
  <si>
    <t>5,173*48 'Přepočtené koeficientem množství</t>
  </si>
  <si>
    <t>19</t>
  </si>
  <si>
    <t>997013511</t>
  </si>
  <si>
    <t>Odvoz suti a vybouraných hmot z meziskládky na skládku do 1 km s naložením a se složením</t>
  </si>
  <si>
    <t>-146001770</t>
  </si>
  <si>
    <t>20</t>
  </si>
  <si>
    <t>997013631</t>
  </si>
  <si>
    <t>Poplatek za uložení na skládce (skládkovné) stavebního odpadu směsného kód odpadu 17 09 04</t>
  </si>
  <si>
    <t>-1636607445</t>
  </si>
  <si>
    <t>998</t>
  </si>
  <si>
    <t>Přesun hmot</t>
  </si>
  <si>
    <t>998231411</t>
  </si>
  <si>
    <t>Ruční přesun hmot pro sadovnické a krajinářské úpravy do 100 m</t>
  </si>
  <si>
    <t>-30965839</t>
  </si>
  <si>
    <t>Práce a dodávky M</t>
  </si>
  <si>
    <t>46-M</t>
  </si>
  <si>
    <t>Zemní práce při extr.mont.pracích</t>
  </si>
  <si>
    <t>22</t>
  </si>
  <si>
    <t>46003012R</t>
  </si>
  <si>
    <t>Odstranění kořenů  stromů  při zemních pracech</t>
  </si>
  <si>
    <t>64</t>
  </si>
  <si>
    <t>-1256270213</t>
  </si>
  <si>
    <t>VRN</t>
  </si>
  <si>
    <t>Vedlejší rozpočtové náklady</t>
  </si>
  <si>
    <t>VRN1</t>
  </si>
  <si>
    <t>Průzkumné, geodetické a projektové práce</t>
  </si>
  <si>
    <t>23</t>
  </si>
  <si>
    <t>010001000</t>
  </si>
  <si>
    <t>Průzkumné, geodetické a vyměřovací projektové práce</t>
  </si>
  <si>
    <t>kpl</t>
  </si>
  <si>
    <t>1024</t>
  </si>
  <si>
    <t>1614299832</t>
  </si>
  <si>
    <t>VRN3</t>
  </si>
  <si>
    <t>Zařízení staveniště</t>
  </si>
  <si>
    <t>24</t>
  </si>
  <si>
    <t>033203000</t>
  </si>
  <si>
    <t>Energie pro zařízení staveniště</t>
  </si>
  <si>
    <t>428288487</t>
  </si>
  <si>
    <t>VRN7</t>
  </si>
  <si>
    <t>Provozní vlivy</t>
  </si>
  <si>
    <t>25</t>
  </si>
  <si>
    <t>070001000</t>
  </si>
  <si>
    <t>-1505125854</t>
  </si>
  <si>
    <t>Oplocení Luže s podhrabovými deskami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</si>
</sst>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12"/>
      <color theme="1"/>
      <name val="Calibri"/>
      <family val="2"/>
      <charset val="238"/>
      <scheme val="minor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sz val="10"/>
      <color rgb="FF969696"/>
      <name val="Arial CE"/>
    </font>
    <font>
      <sz val="10"/>
      <name val="Arial CE"/>
    </font>
    <font>
      <b/>
      <sz val="8"/>
      <color rgb="FF969696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u/>
      <sz val="11"/>
      <color theme="10"/>
      <name val="Calibri"/>
      <family val="2"/>
      <scheme val="minor"/>
    </font>
    <font>
      <sz val="18"/>
      <color theme="10"/>
      <name val="Wingdings 2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505050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204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14" fontId="6" fillId="2" borderId="0" xfId="0" applyNumberFormat="1" applyFont="1" applyFill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11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11" fillId="3" borderId="7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5" fillId="4" borderId="0" xfId="0" applyFont="1" applyFill="1" applyAlignment="1">
      <alignment horizontal="center" vertical="center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4" fontId="13" fillId="0" borderId="14" xfId="0" applyNumberFormat="1" applyFont="1" applyBorder="1" applyAlignment="1">
      <alignment vertical="center"/>
    </xf>
    <xf numFmtId="4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vertical="center"/>
    </xf>
    <xf numFmtId="4" fontId="13" fillId="0" borderId="15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11" fillId="4" borderId="6" xfId="0" applyFont="1" applyFill="1" applyBorder="1" applyAlignment="1">
      <alignment horizontal="left" vertical="center"/>
    </xf>
    <xf numFmtId="0" fontId="11" fillId="4" borderId="7" xfId="0" applyFont="1" applyFill="1" applyBorder="1" applyAlignment="1">
      <alignment horizontal="right" vertical="center"/>
    </xf>
    <xf numFmtId="0" fontId="11" fillId="4" borderId="7" xfId="0" applyFont="1" applyFill="1" applyBorder="1" applyAlignment="1">
      <alignment horizontal="center" vertical="center"/>
    </xf>
    <xf numFmtId="4" fontId="11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6" fillId="0" borderId="3" xfId="0" applyFont="1" applyBorder="1" applyAlignment="1">
      <alignment vertical="center"/>
    </xf>
    <xf numFmtId="0" fontId="26" fillId="0" borderId="20" xfId="0" applyFont="1" applyBorder="1" applyAlignment="1">
      <alignment horizontal="left" vertical="center"/>
    </xf>
    <xf numFmtId="0" fontId="26" fillId="0" borderId="20" xfId="0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3" xfId="0" applyFont="1" applyBorder="1" applyAlignment="1">
      <alignment vertical="center"/>
    </xf>
    <xf numFmtId="0" fontId="27" fillId="0" borderId="20" xfId="0" applyFont="1" applyBorder="1" applyAlignment="1">
      <alignment horizontal="left" vertical="center"/>
    </xf>
    <xf numFmtId="0" fontId="27" fillId="0" borderId="20" xfId="0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4" fontId="17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30" fillId="0" borderId="0" xfId="0" applyFont="1"/>
    <xf numFmtId="0" fontId="30" fillId="0" borderId="3" xfId="0" applyFont="1" applyBorder="1"/>
    <xf numFmtId="0" fontId="30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30" fillId="0" borderId="0" xfId="0" applyFont="1" applyProtection="1">
      <protection locked="0"/>
    </xf>
    <xf numFmtId="4" fontId="26" fillId="0" borderId="0" xfId="0" applyNumberFormat="1" applyFont="1"/>
    <xf numFmtId="0" fontId="30" fillId="0" borderId="14" xfId="0" applyFont="1" applyBorder="1"/>
    <xf numFmtId="166" fontId="30" fillId="0" borderId="0" xfId="0" applyNumberFormat="1" applyFont="1"/>
    <xf numFmtId="166" fontId="30" fillId="0" borderId="15" xfId="0" applyNumberFormat="1" applyFont="1" applyBorder="1"/>
    <xf numFmtId="0" fontId="30" fillId="0" borderId="0" xfId="0" applyFont="1" applyAlignment="1">
      <alignment horizontal="center"/>
    </xf>
    <xf numFmtId="4" fontId="30" fillId="0" borderId="0" xfId="0" applyNumberFormat="1" applyFont="1" applyAlignment="1">
      <alignment vertical="center"/>
    </xf>
    <xf numFmtId="0" fontId="27" fillId="0" borderId="0" xfId="0" applyFont="1" applyAlignment="1">
      <alignment horizontal="left"/>
    </xf>
    <xf numFmtId="4" fontId="27" fillId="0" borderId="0" xfId="0" applyNumberFormat="1" applyFont="1"/>
    <xf numFmtId="0" fontId="15" fillId="0" borderId="22" xfId="0" applyFont="1" applyBorder="1" applyAlignment="1">
      <alignment horizontal="center" vertical="center"/>
    </xf>
    <xf numFmtId="49" fontId="15" fillId="0" borderId="22" xfId="0" applyNumberFormat="1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center" vertical="center" wrapText="1"/>
    </xf>
    <xf numFmtId="167" fontId="15" fillId="0" borderId="22" xfId="0" applyNumberFormat="1" applyFont="1" applyBorder="1" applyAlignment="1">
      <alignment vertical="center"/>
    </xf>
    <xf numFmtId="4" fontId="15" fillId="2" borderId="22" xfId="0" applyNumberFormat="1" applyFont="1" applyFill="1" applyBorder="1" applyAlignment="1" applyProtection="1">
      <alignment vertical="center"/>
      <protection locked="0"/>
    </xf>
    <xf numFmtId="4" fontId="15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16" fillId="2" borderId="14" xfId="0" applyFont="1" applyFill="1" applyBorder="1" applyAlignment="1" applyProtection="1">
      <alignment horizontal="left" vertical="center"/>
      <protection locked="0"/>
    </xf>
    <xf numFmtId="0" fontId="16" fillId="0" borderId="0" xfId="0" applyFont="1" applyAlignment="1">
      <alignment horizontal="center" vertical="center"/>
    </xf>
    <xf numFmtId="166" fontId="16" fillId="0" borderId="0" xfId="0" applyNumberFormat="1" applyFont="1" applyAlignment="1">
      <alignment vertical="center"/>
    </xf>
    <xf numFmtId="166" fontId="16" fillId="0" borderId="15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vertical="center"/>
    </xf>
    <xf numFmtId="0" fontId="31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167" fontId="31" fillId="0" borderId="0" xfId="0" applyNumberFormat="1" applyFont="1" applyAlignment="1">
      <alignment vertical="center"/>
    </xf>
    <xf numFmtId="0" fontId="31" fillId="0" borderId="0" xfId="0" applyFont="1" applyAlignment="1" applyProtection="1">
      <alignment vertical="center"/>
      <protection locked="0"/>
    </xf>
    <xf numFmtId="0" fontId="31" fillId="0" borderId="14" xfId="0" applyFont="1" applyBorder="1" applyAlignment="1">
      <alignment vertical="center"/>
    </xf>
    <xf numFmtId="0" fontId="31" fillId="0" borderId="15" xfId="0" applyFont="1" applyBorder="1" applyAlignment="1">
      <alignment vertical="center"/>
    </xf>
    <xf numFmtId="0" fontId="33" fillId="0" borderId="22" xfId="0" applyFont="1" applyBorder="1" applyAlignment="1">
      <alignment horizontal="center" vertical="center"/>
    </xf>
    <xf numFmtId="49" fontId="33" fillId="0" borderId="22" xfId="0" applyNumberFormat="1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center" vertical="center" wrapText="1"/>
    </xf>
    <xf numFmtId="167" fontId="33" fillId="0" borderId="22" xfId="0" applyNumberFormat="1" applyFont="1" applyBorder="1" applyAlignment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16" fillId="2" borderId="19" xfId="0" applyFont="1" applyFill="1" applyBorder="1" applyAlignment="1" applyProtection="1">
      <alignment horizontal="left" vertical="center"/>
      <protection locked="0"/>
    </xf>
    <xf numFmtId="0" fontId="16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16" fillId="0" borderId="20" xfId="0" applyNumberFormat="1" applyFont="1" applyBorder="1" applyAlignment="1">
      <alignment vertical="center"/>
    </xf>
    <xf numFmtId="166" fontId="16" fillId="0" borderId="21" xfId="0" applyNumberFormat="1" applyFont="1" applyBorder="1" applyAlignment="1">
      <alignment vertical="center"/>
    </xf>
    <xf numFmtId="4" fontId="17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165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4" borderId="6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left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11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11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6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97"/>
  <sheetViews>
    <sheetView tabSelected="1" workbookViewId="0">
      <selection activeCell="J95" sqref="J95:AF95"/>
    </sheetView>
  </sheetViews>
  <sheetFormatPr defaultColWidth="5.875" defaultRowHeight="15.75" x14ac:dyDescent="0.25"/>
  <cols>
    <col min="1" max="1" width="5.5" customWidth="1"/>
    <col min="2" max="2" width="1.125" customWidth="1"/>
    <col min="3" max="3" width="2.875" customWidth="1"/>
    <col min="4" max="33" width="1.875" customWidth="1"/>
    <col min="34" max="34" width="2.125" customWidth="1"/>
    <col min="35" max="35" width="21.125" customWidth="1"/>
    <col min="36" max="37" width="1.625" customWidth="1"/>
    <col min="38" max="38" width="5.5" customWidth="1"/>
    <col min="39" max="39" width="2.125" customWidth="1"/>
    <col min="40" max="40" width="9.875" customWidth="1"/>
    <col min="41" max="41" width="5" customWidth="1"/>
    <col min="42" max="42" width="2.875" customWidth="1"/>
    <col min="43" max="43" width="10.5" hidden="1" customWidth="1"/>
    <col min="44" max="44" width="9.125" customWidth="1"/>
    <col min="45" max="47" width="17.125" hidden="1" customWidth="1"/>
    <col min="48" max="49" width="14.5" hidden="1" customWidth="1"/>
    <col min="50" max="51" width="16.625" hidden="1" customWidth="1"/>
    <col min="52" max="52" width="14.5" hidden="1" customWidth="1"/>
    <col min="53" max="53" width="12.875" hidden="1" customWidth="1"/>
    <col min="54" max="54" width="16.625" hidden="1" customWidth="1"/>
    <col min="55" max="55" width="14.5" hidden="1" customWidth="1"/>
    <col min="56" max="56" width="12.875" hidden="1" customWidth="1"/>
    <col min="57" max="57" width="44.375" customWidth="1"/>
  </cols>
  <sheetData>
    <row r="1" spans="1:74" x14ac:dyDescent="0.25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50000000000003" customHeight="1" x14ac:dyDescent="0.25"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2" t="s">
        <v>6</v>
      </c>
      <c r="BT2" s="2" t="s">
        <v>7</v>
      </c>
    </row>
    <row r="3" spans="1:74" ht="6.95" customHeight="1" x14ac:dyDescent="0.25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6</v>
      </c>
      <c r="BT3" s="2" t="s">
        <v>8</v>
      </c>
    </row>
    <row r="4" spans="1:74" ht="24.95" customHeight="1" x14ac:dyDescent="0.25">
      <c r="B4" s="5"/>
      <c r="D4" s="6" t="s">
        <v>9</v>
      </c>
      <c r="AR4" s="5"/>
      <c r="AS4" s="7" t="s">
        <v>10</v>
      </c>
      <c r="BE4" s="8" t="s">
        <v>11</v>
      </c>
      <c r="BS4" s="2" t="s">
        <v>12</v>
      </c>
    </row>
    <row r="5" spans="1:74" ht="12" customHeight="1" x14ac:dyDescent="0.25">
      <c r="B5" s="5"/>
      <c r="D5" s="9" t="s">
        <v>13</v>
      </c>
      <c r="K5" s="191" t="s">
        <v>14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R5" s="5"/>
      <c r="BE5" s="192" t="s">
        <v>15</v>
      </c>
      <c r="BS5" s="2" t="s">
        <v>6</v>
      </c>
    </row>
    <row r="6" spans="1:74" ht="36.950000000000003" customHeight="1" x14ac:dyDescent="0.25">
      <c r="B6" s="5"/>
      <c r="D6" s="10" t="s">
        <v>16</v>
      </c>
      <c r="K6" s="195" t="s">
        <v>278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R6" s="5"/>
      <c r="BE6" s="193"/>
      <c r="BS6" s="2" t="s">
        <v>6</v>
      </c>
    </row>
    <row r="7" spans="1:74" ht="12" customHeight="1" x14ac:dyDescent="0.25">
      <c r="B7" s="5"/>
      <c r="D7" s="11" t="s">
        <v>17</v>
      </c>
      <c r="K7" s="12" t="s">
        <v>1</v>
      </c>
      <c r="AK7" s="11" t="s">
        <v>18</v>
      </c>
      <c r="AN7" s="12" t="s">
        <v>1</v>
      </c>
      <c r="AR7" s="5"/>
      <c r="BE7" s="193"/>
      <c r="BS7" s="2" t="s">
        <v>6</v>
      </c>
    </row>
    <row r="8" spans="1:74" ht="12" customHeight="1" x14ac:dyDescent="0.25">
      <c r="B8" s="5"/>
      <c r="D8" s="11" t="s">
        <v>19</v>
      </c>
      <c r="K8" s="12" t="s">
        <v>20</v>
      </c>
      <c r="AK8" s="11" t="s">
        <v>21</v>
      </c>
      <c r="AN8" s="13">
        <v>45513</v>
      </c>
      <c r="AR8" s="5"/>
      <c r="BE8" s="193"/>
      <c r="BS8" s="2" t="s">
        <v>6</v>
      </c>
    </row>
    <row r="9" spans="1:74" ht="14.45" customHeight="1" x14ac:dyDescent="0.25">
      <c r="B9" s="5"/>
      <c r="AR9" s="5"/>
      <c r="BE9" s="193"/>
      <c r="BS9" s="2" t="s">
        <v>6</v>
      </c>
    </row>
    <row r="10" spans="1:74" ht="12" customHeight="1" x14ac:dyDescent="0.25">
      <c r="B10" s="5"/>
      <c r="D10" s="11" t="s">
        <v>22</v>
      </c>
      <c r="AK10" s="11" t="s">
        <v>23</v>
      </c>
      <c r="AN10" s="12" t="s">
        <v>1</v>
      </c>
      <c r="AR10" s="5"/>
      <c r="BE10" s="193"/>
      <c r="BS10" s="2" t="s">
        <v>6</v>
      </c>
    </row>
    <row r="11" spans="1:74" ht="18.600000000000001" customHeight="1" x14ac:dyDescent="0.25">
      <c r="B11" s="5"/>
      <c r="E11" s="12" t="s">
        <v>20</v>
      </c>
      <c r="AK11" s="11" t="s">
        <v>24</v>
      </c>
      <c r="AN11" s="12" t="s">
        <v>1</v>
      </c>
      <c r="AR11" s="5"/>
      <c r="BE11" s="193"/>
      <c r="BS11" s="2" t="s">
        <v>6</v>
      </c>
    </row>
    <row r="12" spans="1:74" ht="6.95" customHeight="1" x14ac:dyDescent="0.25">
      <c r="B12" s="5"/>
      <c r="AR12" s="5"/>
      <c r="BE12" s="193"/>
      <c r="BS12" s="2" t="s">
        <v>6</v>
      </c>
    </row>
    <row r="13" spans="1:74" ht="12" customHeight="1" x14ac:dyDescent="0.25">
      <c r="B13" s="5"/>
      <c r="D13" s="11" t="s">
        <v>25</v>
      </c>
      <c r="AK13" s="11" t="s">
        <v>23</v>
      </c>
      <c r="AN13" s="14" t="s">
        <v>26</v>
      </c>
      <c r="AR13" s="5"/>
      <c r="BE13" s="193"/>
      <c r="BS13" s="2" t="s">
        <v>6</v>
      </c>
    </row>
    <row r="14" spans="1:74" x14ac:dyDescent="0.25">
      <c r="B14" s="5"/>
      <c r="E14" s="196" t="s">
        <v>26</v>
      </c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1" t="s">
        <v>24</v>
      </c>
      <c r="AN14" s="14" t="s">
        <v>26</v>
      </c>
      <c r="AR14" s="5"/>
      <c r="BE14" s="193"/>
      <c r="BS14" s="2" t="s">
        <v>6</v>
      </c>
    </row>
    <row r="15" spans="1:74" ht="6.95" customHeight="1" x14ac:dyDescent="0.25">
      <c r="B15" s="5"/>
      <c r="AR15" s="5"/>
      <c r="BE15" s="193"/>
      <c r="BS15" s="2" t="s">
        <v>4</v>
      </c>
    </row>
    <row r="16" spans="1:74" ht="12" customHeight="1" x14ac:dyDescent="0.25">
      <c r="B16" s="5"/>
      <c r="D16" s="11" t="s">
        <v>27</v>
      </c>
      <c r="AK16" s="11" t="s">
        <v>23</v>
      </c>
      <c r="AN16" s="12" t="s">
        <v>1</v>
      </c>
      <c r="AR16" s="5"/>
      <c r="BE16" s="193"/>
      <c r="BS16" s="2" t="s">
        <v>4</v>
      </c>
    </row>
    <row r="17" spans="2:71" ht="18.600000000000001" customHeight="1" x14ac:dyDescent="0.25">
      <c r="B17" s="5"/>
      <c r="E17" s="12" t="s">
        <v>20</v>
      </c>
      <c r="AK17" s="11" t="s">
        <v>24</v>
      </c>
      <c r="AN17" s="12" t="s">
        <v>1</v>
      </c>
      <c r="AR17" s="5"/>
      <c r="BE17" s="193"/>
      <c r="BS17" s="2" t="s">
        <v>28</v>
      </c>
    </row>
    <row r="18" spans="2:71" ht="6.95" customHeight="1" x14ac:dyDescent="0.25">
      <c r="B18" s="5"/>
      <c r="AR18" s="5"/>
      <c r="BE18" s="193"/>
      <c r="BS18" s="2" t="s">
        <v>6</v>
      </c>
    </row>
    <row r="19" spans="2:71" ht="12" customHeight="1" x14ac:dyDescent="0.25">
      <c r="B19" s="5"/>
      <c r="D19" s="11" t="s">
        <v>29</v>
      </c>
      <c r="AK19" s="11" t="s">
        <v>23</v>
      </c>
      <c r="AN19" s="12" t="s">
        <v>1</v>
      </c>
      <c r="AR19" s="5"/>
      <c r="BE19" s="193"/>
      <c r="BS19" s="2" t="s">
        <v>6</v>
      </c>
    </row>
    <row r="20" spans="2:71" ht="18.600000000000001" customHeight="1" x14ac:dyDescent="0.25">
      <c r="B20" s="5"/>
      <c r="E20" s="12" t="s">
        <v>20</v>
      </c>
      <c r="AK20" s="11" t="s">
        <v>24</v>
      </c>
      <c r="AN20" s="12" t="s">
        <v>1</v>
      </c>
      <c r="AR20" s="5"/>
      <c r="BE20" s="193"/>
      <c r="BS20" s="2" t="s">
        <v>28</v>
      </c>
    </row>
    <row r="21" spans="2:71" ht="6.95" customHeight="1" x14ac:dyDescent="0.25">
      <c r="B21" s="5"/>
      <c r="AR21" s="5"/>
      <c r="BE21" s="193"/>
    </row>
    <row r="22" spans="2:71" ht="12" customHeight="1" x14ac:dyDescent="0.25">
      <c r="B22" s="5"/>
      <c r="D22" s="11" t="s">
        <v>30</v>
      </c>
      <c r="AR22" s="5"/>
      <c r="BE22" s="193"/>
    </row>
    <row r="23" spans="2:71" ht="16.5" customHeight="1" x14ac:dyDescent="0.25">
      <c r="B23" s="5"/>
      <c r="E23" s="198" t="s">
        <v>1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R23" s="5"/>
      <c r="BE23" s="193"/>
    </row>
    <row r="24" spans="2:71" ht="6.95" customHeight="1" x14ac:dyDescent="0.25">
      <c r="B24" s="5"/>
      <c r="AR24" s="5"/>
      <c r="BE24" s="193"/>
    </row>
    <row r="25" spans="2:71" ht="6.95" customHeight="1" x14ac:dyDescent="0.25">
      <c r="B25" s="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R25" s="5"/>
      <c r="BE25" s="193"/>
    </row>
    <row r="26" spans="2:71" s="16" customFormat="1" ht="26.1" customHeight="1" x14ac:dyDescent="0.25">
      <c r="B26" s="17"/>
      <c r="D26" s="18" t="s">
        <v>31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9">
        <f>ROUND(AG94,2)</f>
        <v>0</v>
      </c>
      <c r="AL26" s="200"/>
      <c r="AM26" s="200"/>
      <c r="AN26" s="200"/>
      <c r="AO26" s="200"/>
      <c r="AR26" s="17"/>
      <c r="BE26" s="193"/>
    </row>
    <row r="27" spans="2:71" s="16" customFormat="1" ht="6.95" customHeight="1" x14ac:dyDescent="0.25">
      <c r="B27" s="17"/>
      <c r="AR27" s="17"/>
      <c r="BE27" s="193"/>
    </row>
    <row r="28" spans="2:71" s="16" customFormat="1" x14ac:dyDescent="0.25">
      <c r="B28" s="17"/>
      <c r="L28" s="201" t="s">
        <v>32</v>
      </c>
      <c r="M28" s="201"/>
      <c r="N28" s="201"/>
      <c r="O28" s="201"/>
      <c r="P28" s="201"/>
      <c r="W28" s="201" t="s">
        <v>33</v>
      </c>
      <c r="X28" s="201"/>
      <c r="Y28" s="201"/>
      <c r="Z28" s="201"/>
      <c r="AA28" s="201"/>
      <c r="AB28" s="201"/>
      <c r="AC28" s="201"/>
      <c r="AD28" s="201"/>
      <c r="AE28" s="201"/>
      <c r="AK28" s="201" t="s">
        <v>34</v>
      </c>
      <c r="AL28" s="201"/>
      <c r="AM28" s="201"/>
      <c r="AN28" s="201"/>
      <c r="AO28" s="201"/>
      <c r="AR28" s="17"/>
      <c r="BE28" s="193"/>
    </row>
    <row r="29" spans="2:71" s="20" customFormat="1" ht="14.45" customHeight="1" x14ac:dyDescent="0.25">
      <c r="B29" s="21"/>
      <c r="D29" s="11" t="s">
        <v>35</v>
      </c>
      <c r="F29" s="11" t="s">
        <v>36</v>
      </c>
      <c r="L29" s="181">
        <v>0.21</v>
      </c>
      <c r="M29" s="182"/>
      <c r="N29" s="182"/>
      <c r="O29" s="182"/>
      <c r="P29" s="182"/>
      <c r="W29" s="183">
        <f>ROUND(AZ94, 2)</f>
        <v>0</v>
      </c>
      <c r="X29" s="182"/>
      <c r="Y29" s="182"/>
      <c r="Z29" s="182"/>
      <c r="AA29" s="182"/>
      <c r="AB29" s="182"/>
      <c r="AC29" s="182"/>
      <c r="AD29" s="182"/>
      <c r="AE29" s="182"/>
      <c r="AK29" s="183">
        <f>ROUND(AV94, 2)</f>
        <v>0</v>
      </c>
      <c r="AL29" s="182"/>
      <c r="AM29" s="182"/>
      <c r="AN29" s="182"/>
      <c r="AO29" s="182"/>
      <c r="AR29" s="21"/>
      <c r="BE29" s="194"/>
    </row>
    <row r="30" spans="2:71" s="20" customFormat="1" ht="14.45" customHeight="1" x14ac:dyDescent="0.25">
      <c r="B30" s="21"/>
      <c r="F30" s="11" t="s">
        <v>37</v>
      </c>
      <c r="L30" s="181">
        <v>0.12</v>
      </c>
      <c r="M30" s="182"/>
      <c r="N30" s="182"/>
      <c r="O30" s="182"/>
      <c r="P30" s="182"/>
      <c r="W30" s="183">
        <f>ROUND(BA94, 2)</f>
        <v>0</v>
      </c>
      <c r="X30" s="182"/>
      <c r="Y30" s="182"/>
      <c r="Z30" s="182"/>
      <c r="AA30" s="182"/>
      <c r="AB30" s="182"/>
      <c r="AC30" s="182"/>
      <c r="AD30" s="182"/>
      <c r="AE30" s="182"/>
      <c r="AK30" s="183">
        <f>ROUND(AW94, 2)</f>
        <v>0</v>
      </c>
      <c r="AL30" s="182"/>
      <c r="AM30" s="182"/>
      <c r="AN30" s="182"/>
      <c r="AO30" s="182"/>
      <c r="AR30" s="21"/>
      <c r="BE30" s="194"/>
    </row>
    <row r="31" spans="2:71" s="20" customFormat="1" ht="14.45" hidden="1" customHeight="1" x14ac:dyDescent="0.25">
      <c r="B31" s="21"/>
      <c r="F31" s="11" t="s">
        <v>38</v>
      </c>
      <c r="L31" s="181">
        <v>0.21</v>
      </c>
      <c r="M31" s="182"/>
      <c r="N31" s="182"/>
      <c r="O31" s="182"/>
      <c r="P31" s="182"/>
      <c r="W31" s="183">
        <f>ROUND(BB94, 2)</f>
        <v>0</v>
      </c>
      <c r="X31" s="182"/>
      <c r="Y31" s="182"/>
      <c r="Z31" s="182"/>
      <c r="AA31" s="182"/>
      <c r="AB31" s="182"/>
      <c r="AC31" s="182"/>
      <c r="AD31" s="182"/>
      <c r="AE31" s="182"/>
      <c r="AK31" s="183">
        <v>0</v>
      </c>
      <c r="AL31" s="182"/>
      <c r="AM31" s="182"/>
      <c r="AN31" s="182"/>
      <c r="AO31" s="182"/>
      <c r="AR31" s="21"/>
      <c r="BE31" s="194"/>
    </row>
    <row r="32" spans="2:71" s="20" customFormat="1" ht="14.45" hidden="1" customHeight="1" x14ac:dyDescent="0.25">
      <c r="B32" s="21"/>
      <c r="F32" s="11" t="s">
        <v>39</v>
      </c>
      <c r="L32" s="181">
        <v>0.12</v>
      </c>
      <c r="M32" s="182"/>
      <c r="N32" s="182"/>
      <c r="O32" s="182"/>
      <c r="P32" s="182"/>
      <c r="W32" s="183">
        <f>ROUND(BC94, 2)</f>
        <v>0</v>
      </c>
      <c r="X32" s="182"/>
      <c r="Y32" s="182"/>
      <c r="Z32" s="182"/>
      <c r="AA32" s="182"/>
      <c r="AB32" s="182"/>
      <c r="AC32" s="182"/>
      <c r="AD32" s="182"/>
      <c r="AE32" s="182"/>
      <c r="AK32" s="183">
        <v>0</v>
      </c>
      <c r="AL32" s="182"/>
      <c r="AM32" s="182"/>
      <c r="AN32" s="182"/>
      <c r="AO32" s="182"/>
      <c r="AR32" s="21"/>
      <c r="BE32" s="194"/>
    </row>
    <row r="33" spans="2:57" s="20" customFormat="1" ht="14.45" hidden="1" customHeight="1" x14ac:dyDescent="0.25">
      <c r="B33" s="21"/>
      <c r="F33" s="11" t="s">
        <v>40</v>
      </c>
      <c r="L33" s="181">
        <v>0</v>
      </c>
      <c r="M33" s="182"/>
      <c r="N33" s="182"/>
      <c r="O33" s="182"/>
      <c r="P33" s="182"/>
      <c r="W33" s="183">
        <f>ROUND(BD94, 2)</f>
        <v>0</v>
      </c>
      <c r="X33" s="182"/>
      <c r="Y33" s="182"/>
      <c r="Z33" s="182"/>
      <c r="AA33" s="182"/>
      <c r="AB33" s="182"/>
      <c r="AC33" s="182"/>
      <c r="AD33" s="182"/>
      <c r="AE33" s="182"/>
      <c r="AK33" s="183">
        <v>0</v>
      </c>
      <c r="AL33" s="182"/>
      <c r="AM33" s="182"/>
      <c r="AN33" s="182"/>
      <c r="AO33" s="182"/>
      <c r="AR33" s="21"/>
      <c r="BE33" s="194"/>
    </row>
    <row r="34" spans="2:57" s="16" customFormat="1" ht="6.95" customHeight="1" x14ac:dyDescent="0.25">
      <c r="B34" s="17"/>
      <c r="AR34" s="17"/>
      <c r="BE34" s="193"/>
    </row>
    <row r="35" spans="2:57" s="16" customFormat="1" ht="26.1" customHeight="1" x14ac:dyDescent="0.25">
      <c r="B35" s="17"/>
      <c r="C35" s="22"/>
      <c r="D35" s="23" t="s">
        <v>41</v>
      </c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5" t="s">
        <v>42</v>
      </c>
      <c r="U35" s="24"/>
      <c r="V35" s="24"/>
      <c r="W35" s="24"/>
      <c r="X35" s="184" t="s">
        <v>43</v>
      </c>
      <c r="Y35" s="185"/>
      <c r="Z35" s="185"/>
      <c r="AA35" s="185"/>
      <c r="AB35" s="185"/>
      <c r="AC35" s="24"/>
      <c r="AD35" s="24"/>
      <c r="AE35" s="24"/>
      <c r="AF35" s="24"/>
      <c r="AG35" s="24"/>
      <c r="AH35" s="24"/>
      <c r="AI35" s="24"/>
      <c r="AJ35" s="24"/>
      <c r="AK35" s="186">
        <f>SUM(AK26:AK33)</f>
        <v>0</v>
      </c>
      <c r="AL35" s="185"/>
      <c r="AM35" s="185"/>
      <c r="AN35" s="185"/>
      <c r="AO35" s="187"/>
      <c r="AP35" s="22"/>
      <c r="AQ35" s="22"/>
      <c r="AR35" s="17"/>
    </row>
    <row r="36" spans="2:57" s="16" customFormat="1" ht="6.95" customHeight="1" x14ac:dyDescent="0.25">
      <c r="B36" s="17"/>
      <c r="AR36" s="17"/>
    </row>
    <row r="37" spans="2:57" s="16" customFormat="1" ht="14.45" customHeight="1" x14ac:dyDescent="0.25">
      <c r="B37" s="17"/>
      <c r="AR37" s="17"/>
    </row>
    <row r="38" spans="2:57" ht="14.45" customHeight="1" x14ac:dyDescent="0.25">
      <c r="B38" s="5"/>
      <c r="AR38" s="5"/>
    </row>
    <row r="39" spans="2:57" ht="14.45" customHeight="1" x14ac:dyDescent="0.25">
      <c r="B39" s="5"/>
      <c r="AR39" s="5"/>
    </row>
    <row r="40" spans="2:57" ht="14.45" customHeight="1" x14ac:dyDescent="0.25">
      <c r="B40" s="5"/>
      <c r="AR40" s="5"/>
    </row>
    <row r="41" spans="2:57" ht="14.45" customHeight="1" x14ac:dyDescent="0.25">
      <c r="B41" s="5"/>
      <c r="AR41" s="5"/>
    </row>
    <row r="42" spans="2:57" ht="14.45" customHeight="1" x14ac:dyDescent="0.25">
      <c r="B42" s="5"/>
      <c r="AR42" s="5"/>
    </row>
    <row r="43" spans="2:57" ht="14.45" customHeight="1" x14ac:dyDescent="0.25">
      <c r="B43" s="5"/>
      <c r="AR43" s="5"/>
    </row>
    <row r="44" spans="2:57" ht="14.45" customHeight="1" x14ac:dyDescent="0.25">
      <c r="B44" s="5"/>
      <c r="AR44" s="5"/>
    </row>
    <row r="45" spans="2:57" ht="14.45" customHeight="1" x14ac:dyDescent="0.25">
      <c r="B45" s="5"/>
      <c r="AR45" s="5"/>
    </row>
    <row r="46" spans="2:57" ht="14.45" customHeight="1" x14ac:dyDescent="0.25">
      <c r="B46" s="5"/>
      <c r="AR46" s="5"/>
    </row>
    <row r="47" spans="2:57" ht="14.45" customHeight="1" x14ac:dyDescent="0.25">
      <c r="B47" s="5"/>
      <c r="AR47" s="5"/>
    </row>
    <row r="48" spans="2:57" ht="14.45" customHeight="1" x14ac:dyDescent="0.25">
      <c r="B48" s="5"/>
      <c r="AR48" s="5"/>
    </row>
    <row r="49" spans="2:44" s="16" customFormat="1" ht="14.45" customHeight="1" x14ac:dyDescent="0.25">
      <c r="B49" s="17"/>
      <c r="D49" s="26" t="s">
        <v>44</v>
      </c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6" t="s">
        <v>45</v>
      </c>
      <c r="AI49" s="27"/>
      <c r="AJ49" s="27"/>
      <c r="AK49" s="27"/>
      <c r="AL49" s="27"/>
      <c r="AM49" s="27"/>
      <c r="AN49" s="27"/>
      <c r="AO49" s="27"/>
      <c r="AR49" s="17"/>
    </row>
    <row r="50" spans="2:44" x14ac:dyDescent="0.25">
      <c r="B50" s="5"/>
      <c r="AR50" s="5"/>
    </row>
    <row r="51" spans="2:44" x14ac:dyDescent="0.25">
      <c r="B51" s="5"/>
      <c r="AR51" s="5"/>
    </row>
    <row r="52" spans="2:44" x14ac:dyDescent="0.25">
      <c r="B52" s="5"/>
      <c r="AR52" s="5"/>
    </row>
    <row r="53" spans="2:44" x14ac:dyDescent="0.25">
      <c r="B53" s="5"/>
      <c r="AR53" s="5"/>
    </row>
    <row r="54" spans="2:44" x14ac:dyDescent="0.25">
      <c r="B54" s="5"/>
      <c r="AR54" s="5"/>
    </row>
    <row r="55" spans="2:44" x14ac:dyDescent="0.25">
      <c r="B55" s="5"/>
      <c r="AR55" s="5"/>
    </row>
    <row r="56" spans="2:44" x14ac:dyDescent="0.25">
      <c r="B56" s="5"/>
      <c r="AR56" s="5"/>
    </row>
    <row r="57" spans="2:44" x14ac:dyDescent="0.25">
      <c r="B57" s="5"/>
      <c r="AR57" s="5"/>
    </row>
    <row r="58" spans="2:44" x14ac:dyDescent="0.25">
      <c r="B58" s="5"/>
      <c r="AR58" s="5"/>
    </row>
    <row r="59" spans="2:44" x14ac:dyDescent="0.25">
      <c r="B59" s="5"/>
      <c r="AR59" s="5"/>
    </row>
    <row r="60" spans="2:44" s="16" customFormat="1" x14ac:dyDescent="0.25">
      <c r="B60" s="17"/>
      <c r="D60" s="28" t="s">
        <v>46</v>
      </c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28" t="s">
        <v>47</v>
      </c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28" t="s">
        <v>46</v>
      </c>
      <c r="AI60" s="19"/>
      <c r="AJ60" s="19"/>
      <c r="AK60" s="19"/>
      <c r="AL60" s="19"/>
      <c r="AM60" s="28" t="s">
        <v>47</v>
      </c>
      <c r="AN60" s="19"/>
      <c r="AO60" s="19"/>
      <c r="AR60" s="17"/>
    </row>
    <row r="61" spans="2:44" x14ac:dyDescent="0.25">
      <c r="B61" s="5"/>
      <c r="AR61" s="5"/>
    </row>
    <row r="62" spans="2:44" x14ac:dyDescent="0.25">
      <c r="B62" s="5"/>
      <c r="AR62" s="5"/>
    </row>
    <row r="63" spans="2:44" x14ac:dyDescent="0.25">
      <c r="B63" s="5"/>
      <c r="AR63" s="5"/>
    </row>
    <row r="64" spans="2:44" s="16" customFormat="1" x14ac:dyDescent="0.25">
      <c r="B64" s="17"/>
      <c r="D64" s="26" t="s">
        <v>48</v>
      </c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6" t="s">
        <v>49</v>
      </c>
      <c r="AI64" s="27"/>
      <c r="AJ64" s="27"/>
      <c r="AK64" s="27"/>
      <c r="AL64" s="27"/>
      <c r="AM64" s="27"/>
      <c r="AN64" s="27"/>
      <c r="AO64" s="27"/>
      <c r="AR64" s="17"/>
    </row>
    <row r="65" spans="2:44" x14ac:dyDescent="0.25">
      <c r="B65" s="5"/>
      <c r="AR65" s="5"/>
    </row>
    <row r="66" spans="2:44" x14ac:dyDescent="0.25">
      <c r="B66" s="5"/>
      <c r="AR66" s="5"/>
    </row>
    <row r="67" spans="2:44" x14ac:dyDescent="0.25">
      <c r="B67" s="5"/>
      <c r="AR67" s="5"/>
    </row>
    <row r="68" spans="2:44" x14ac:dyDescent="0.25">
      <c r="B68" s="5"/>
      <c r="AR68" s="5"/>
    </row>
    <row r="69" spans="2:44" x14ac:dyDescent="0.25">
      <c r="B69" s="5"/>
      <c r="AR69" s="5"/>
    </row>
    <row r="70" spans="2:44" x14ac:dyDescent="0.25">
      <c r="B70" s="5"/>
      <c r="AR70" s="5"/>
    </row>
    <row r="71" spans="2:44" x14ac:dyDescent="0.25">
      <c r="B71" s="5"/>
      <c r="AR71" s="5"/>
    </row>
    <row r="72" spans="2:44" x14ac:dyDescent="0.25">
      <c r="B72" s="5"/>
      <c r="AR72" s="5"/>
    </row>
    <row r="73" spans="2:44" x14ac:dyDescent="0.25">
      <c r="B73" s="5"/>
      <c r="AR73" s="5"/>
    </row>
    <row r="74" spans="2:44" x14ac:dyDescent="0.25">
      <c r="B74" s="5"/>
      <c r="AR74" s="5"/>
    </row>
    <row r="75" spans="2:44" s="16" customFormat="1" x14ac:dyDescent="0.25">
      <c r="B75" s="17"/>
      <c r="D75" s="28" t="s">
        <v>46</v>
      </c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28" t="s">
        <v>47</v>
      </c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28" t="s">
        <v>46</v>
      </c>
      <c r="AI75" s="19"/>
      <c r="AJ75" s="19"/>
      <c r="AK75" s="19"/>
      <c r="AL75" s="19"/>
      <c r="AM75" s="28" t="s">
        <v>47</v>
      </c>
      <c r="AN75" s="19"/>
      <c r="AO75" s="19"/>
      <c r="AR75" s="17"/>
    </row>
    <row r="76" spans="2:44" s="16" customFormat="1" x14ac:dyDescent="0.25">
      <c r="B76" s="17"/>
      <c r="AR76" s="17"/>
    </row>
    <row r="77" spans="2:44" s="16" customFormat="1" ht="6.95" customHeight="1" x14ac:dyDescent="0.25"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17"/>
    </row>
    <row r="81" spans="1:90" s="16" customFormat="1" ht="6.95" customHeight="1" x14ac:dyDescent="0.25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17"/>
    </row>
    <row r="82" spans="1:90" s="16" customFormat="1" ht="24.95" customHeight="1" x14ac:dyDescent="0.25">
      <c r="B82" s="17"/>
      <c r="C82" s="6" t="s">
        <v>50</v>
      </c>
      <c r="AR82" s="17"/>
    </row>
    <row r="83" spans="1:90" s="16" customFormat="1" ht="6.95" customHeight="1" x14ac:dyDescent="0.25">
      <c r="B83" s="17"/>
      <c r="AR83" s="17"/>
    </row>
    <row r="84" spans="1:90" s="33" customFormat="1" ht="12" customHeight="1" x14ac:dyDescent="0.25">
      <c r="B84" s="34"/>
      <c r="C84" s="11" t="s">
        <v>13</v>
      </c>
      <c r="L84" s="33" t="str">
        <f>K5</f>
        <v>22B-2024</v>
      </c>
      <c r="AR84" s="34"/>
    </row>
    <row r="85" spans="1:90" s="35" customFormat="1" ht="36.950000000000003" customHeight="1" x14ac:dyDescent="0.25">
      <c r="B85" s="36"/>
      <c r="C85" s="37" t="s">
        <v>16</v>
      </c>
      <c r="L85" s="188" t="str">
        <f>K6</f>
        <v>Oplocení Luže s podhrabovými deskami</v>
      </c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R85" s="36"/>
    </row>
    <row r="86" spans="1:90" s="16" customFormat="1" ht="6.95" customHeight="1" x14ac:dyDescent="0.25">
      <c r="B86" s="17"/>
      <c r="AR86" s="17"/>
    </row>
    <row r="87" spans="1:90" s="16" customFormat="1" ht="12" customHeight="1" x14ac:dyDescent="0.25">
      <c r="B87" s="17"/>
      <c r="C87" s="11" t="s">
        <v>19</v>
      </c>
      <c r="L87" s="38" t="str">
        <f>IF(K8="","",K8)</f>
        <v xml:space="preserve"> </v>
      </c>
      <c r="AI87" s="11" t="s">
        <v>21</v>
      </c>
      <c r="AM87" s="169">
        <f>IF(AN8= "","",AN8)</f>
        <v>45513</v>
      </c>
      <c r="AN87" s="169"/>
      <c r="AR87" s="17"/>
    </row>
    <row r="88" spans="1:90" s="16" customFormat="1" ht="6.95" customHeight="1" x14ac:dyDescent="0.25">
      <c r="B88" s="17"/>
      <c r="AR88" s="17"/>
    </row>
    <row r="89" spans="1:90" s="16" customFormat="1" ht="15.2" customHeight="1" x14ac:dyDescent="0.25">
      <c r="B89" s="17"/>
      <c r="C89" s="11" t="s">
        <v>22</v>
      </c>
      <c r="L89" s="33" t="str">
        <f>IF(E11= "","",E11)</f>
        <v xml:space="preserve"> </v>
      </c>
      <c r="AI89" s="11" t="s">
        <v>27</v>
      </c>
      <c r="AM89" s="170" t="str">
        <f>IF(E17="","",E17)</f>
        <v xml:space="preserve"> </v>
      </c>
      <c r="AN89" s="171"/>
      <c r="AO89" s="171"/>
      <c r="AP89" s="171"/>
      <c r="AR89" s="17"/>
      <c r="AS89" s="172" t="s">
        <v>51</v>
      </c>
      <c r="AT89" s="173"/>
      <c r="AU89" s="39"/>
      <c r="AV89" s="39"/>
      <c r="AW89" s="39"/>
      <c r="AX89" s="39"/>
      <c r="AY89" s="39"/>
      <c r="AZ89" s="39"/>
      <c r="BA89" s="39"/>
      <c r="BB89" s="39"/>
      <c r="BC89" s="39"/>
      <c r="BD89" s="40"/>
    </row>
    <row r="90" spans="1:90" s="16" customFormat="1" ht="15.2" customHeight="1" x14ac:dyDescent="0.25">
      <c r="B90" s="17"/>
      <c r="C90" s="11" t="s">
        <v>25</v>
      </c>
      <c r="L90" s="33" t="str">
        <f>IF(E14= "Vyplň údaj","",E14)</f>
        <v/>
      </c>
      <c r="AI90" s="11" t="s">
        <v>29</v>
      </c>
      <c r="AM90" s="170" t="str">
        <f>IF(E20="","",E20)</f>
        <v xml:space="preserve"> </v>
      </c>
      <c r="AN90" s="171"/>
      <c r="AO90" s="171"/>
      <c r="AP90" s="171"/>
      <c r="AR90" s="17"/>
      <c r="AS90" s="174"/>
      <c r="AT90" s="175"/>
      <c r="BD90" s="41"/>
    </row>
    <row r="91" spans="1:90" s="16" customFormat="1" ht="10.7" customHeight="1" x14ac:dyDescent="0.25">
      <c r="B91" s="17"/>
      <c r="AR91" s="17"/>
      <c r="AS91" s="174"/>
      <c r="AT91" s="175"/>
      <c r="BD91" s="41"/>
    </row>
    <row r="92" spans="1:90" s="16" customFormat="1" ht="29.25" customHeight="1" x14ac:dyDescent="0.25">
      <c r="B92" s="17"/>
      <c r="C92" s="176" t="s">
        <v>52</v>
      </c>
      <c r="D92" s="177"/>
      <c r="E92" s="177"/>
      <c r="F92" s="177"/>
      <c r="G92" s="177"/>
      <c r="H92" s="42"/>
      <c r="I92" s="178" t="s">
        <v>53</v>
      </c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  <c r="AF92" s="177"/>
      <c r="AG92" s="179" t="s">
        <v>54</v>
      </c>
      <c r="AH92" s="177"/>
      <c r="AI92" s="177"/>
      <c r="AJ92" s="177"/>
      <c r="AK92" s="177"/>
      <c r="AL92" s="177"/>
      <c r="AM92" s="177"/>
      <c r="AN92" s="178" t="s">
        <v>55</v>
      </c>
      <c r="AO92" s="177"/>
      <c r="AP92" s="180"/>
      <c r="AQ92" s="43" t="s">
        <v>56</v>
      </c>
      <c r="AR92" s="17"/>
      <c r="AS92" s="44" t="s">
        <v>57</v>
      </c>
      <c r="AT92" s="45" t="s">
        <v>58</v>
      </c>
      <c r="AU92" s="45" t="s">
        <v>59</v>
      </c>
      <c r="AV92" s="45" t="s">
        <v>60</v>
      </c>
      <c r="AW92" s="45" t="s">
        <v>61</v>
      </c>
      <c r="AX92" s="45" t="s">
        <v>62</v>
      </c>
      <c r="AY92" s="45" t="s">
        <v>63</v>
      </c>
      <c r="AZ92" s="45" t="s">
        <v>64</v>
      </c>
      <c r="BA92" s="45" t="s">
        <v>65</v>
      </c>
      <c r="BB92" s="45" t="s">
        <v>66</v>
      </c>
      <c r="BC92" s="45" t="s">
        <v>67</v>
      </c>
      <c r="BD92" s="46" t="s">
        <v>68</v>
      </c>
    </row>
    <row r="93" spans="1:90" s="16" customFormat="1" ht="10.7" customHeight="1" x14ac:dyDescent="0.25">
      <c r="B93" s="17"/>
      <c r="AR93" s="17"/>
      <c r="AS93" s="47"/>
      <c r="AT93" s="39"/>
      <c r="AU93" s="39"/>
      <c r="AV93" s="39"/>
      <c r="AW93" s="39"/>
      <c r="AX93" s="39"/>
      <c r="AY93" s="39"/>
      <c r="AZ93" s="39"/>
      <c r="BA93" s="39"/>
      <c r="BB93" s="39"/>
      <c r="BC93" s="39"/>
      <c r="BD93" s="40"/>
    </row>
    <row r="94" spans="1:90" s="48" customFormat="1" ht="32.450000000000003" customHeight="1" x14ac:dyDescent="0.25">
      <c r="B94" s="49"/>
      <c r="C94" s="50" t="s">
        <v>69</v>
      </c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164">
        <f>ROUND(AG95,2)</f>
        <v>0</v>
      </c>
      <c r="AH94" s="164"/>
      <c r="AI94" s="164"/>
      <c r="AJ94" s="164"/>
      <c r="AK94" s="164"/>
      <c r="AL94" s="164"/>
      <c r="AM94" s="164"/>
      <c r="AN94" s="165">
        <f>SUM(AG94,AT94)</f>
        <v>0</v>
      </c>
      <c r="AO94" s="165"/>
      <c r="AP94" s="165"/>
      <c r="AQ94" s="52" t="s">
        <v>1</v>
      </c>
      <c r="AR94" s="49"/>
      <c r="AS94" s="53">
        <f>ROUND(AS95,2)</f>
        <v>0</v>
      </c>
      <c r="AT94" s="54">
        <f>ROUND(SUM(AV94:AW94),2)</f>
        <v>0</v>
      </c>
      <c r="AU94" s="55">
        <f>ROUND(AU95,5)</f>
        <v>0</v>
      </c>
      <c r="AV94" s="54">
        <f>ROUND(AZ94*L29,2)</f>
        <v>0</v>
      </c>
      <c r="AW94" s="54">
        <f>ROUND(BA94*L30,2)</f>
        <v>0</v>
      </c>
      <c r="AX94" s="54">
        <f>ROUND(BB94*L29,2)</f>
        <v>0</v>
      </c>
      <c r="AY94" s="54">
        <f>ROUND(BC94*L30,2)</f>
        <v>0</v>
      </c>
      <c r="AZ94" s="54">
        <f>ROUND(AZ95,2)</f>
        <v>0</v>
      </c>
      <c r="BA94" s="54">
        <f>ROUND(BA95,2)</f>
        <v>0</v>
      </c>
      <c r="BB94" s="54">
        <f>ROUND(BB95,2)</f>
        <v>0</v>
      </c>
      <c r="BC94" s="54">
        <f>ROUND(BC95,2)</f>
        <v>0</v>
      </c>
      <c r="BD94" s="56">
        <f>ROUND(BD95,2)</f>
        <v>0</v>
      </c>
      <c r="BS94" s="57" t="s">
        <v>70</v>
      </c>
      <c r="BT94" s="57" t="s">
        <v>71</v>
      </c>
      <c r="BV94" s="57" t="s">
        <v>72</v>
      </c>
      <c r="BW94" s="57" t="s">
        <v>5</v>
      </c>
      <c r="BX94" s="57" t="s">
        <v>73</v>
      </c>
      <c r="CL94" s="57" t="s">
        <v>1</v>
      </c>
    </row>
    <row r="95" spans="1:90" s="67" customFormat="1" ht="24.75" customHeight="1" x14ac:dyDescent="0.25">
      <c r="A95" s="58" t="s">
        <v>74</v>
      </c>
      <c r="B95" s="59"/>
      <c r="C95" s="60"/>
      <c r="D95" s="166" t="s">
        <v>14</v>
      </c>
      <c r="E95" s="166"/>
      <c r="F95" s="166"/>
      <c r="G95" s="166"/>
      <c r="H95" s="166"/>
      <c r="I95" s="61"/>
      <c r="J95" s="166" t="s">
        <v>278</v>
      </c>
      <c r="K95" s="166"/>
      <c r="L95" s="166"/>
      <c r="M95" s="166"/>
      <c r="N95" s="166"/>
      <c r="O95" s="166"/>
      <c r="P95" s="166"/>
      <c r="Q95" s="166"/>
      <c r="R95" s="166"/>
      <c r="S95" s="166"/>
      <c r="T95" s="166"/>
      <c r="U95" s="166"/>
      <c r="V95" s="166"/>
      <c r="W95" s="166"/>
      <c r="X95" s="166"/>
      <c r="Y95" s="166"/>
      <c r="Z95" s="166"/>
      <c r="AA95" s="166"/>
      <c r="AB95" s="166"/>
      <c r="AC95" s="166"/>
      <c r="AD95" s="166"/>
      <c r="AE95" s="166"/>
      <c r="AF95" s="166"/>
      <c r="AG95" s="167">
        <v>0</v>
      </c>
      <c r="AH95" s="168"/>
      <c r="AI95" s="168"/>
      <c r="AJ95" s="168"/>
      <c r="AK95" s="168"/>
      <c r="AL95" s="168"/>
      <c r="AM95" s="168"/>
      <c r="AN95" s="167">
        <f>SUM(AG95,AT95)</f>
        <v>0</v>
      </c>
      <c r="AO95" s="168"/>
      <c r="AP95" s="168"/>
      <c r="AQ95" s="62" t="s">
        <v>75</v>
      </c>
      <c r="AR95" s="59"/>
      <c r="AS95" s="63">
        <v>0</v>
      </c>
      <c r="AT95" s="64">
        <f>ROUND(SUM(AV95:AW95),2)</f>
        <v>0</v>
      </c>
      <c r="AU95" s="65">
        <v>0</v>
      </c>
      <c r="AV95" s="64">
        <v>0</v>
      </c>
      <c r="AW95" s="64">
        <v>0</v>
      </c>
      <c r="AX95" s="64">
        <v>0</v>
      </c>
      <c r="AY95" s="64">
        <v>0</v>
      </c>
      <c r="AZ95" s="64">
        <v>0</v>
      </c>
      <c r="BA95" s="64">
        <v>0</v>
      </c>
      <c r="BB95" s="64">
        <v>0</v>
      </c>
      <c r="BC95" s="64">
        <v>0</v>
      </c>
      <c r="BD95" s="66">
        <v>0</v>
      </c>
      <c r="BT95" s="68" t="s">
        <v>76</v>
      </c>
      <c r="BU95" s="68" t="s">
        <v>77</v>
      </c>
      <c r="BV95" s="68" t="s">
        <v>72</v>
      </c>
      <c r="BW95" s="68" t="s">
        <v>5</v>
      </c>
      <c r="BX95" s="68" t="s">
        <v>73</v>
      </c>
      <c r="CL95" s="68" t="s">
        <v>1</v>
      </c>
    </row>
    <row r="96" spans="1:90" s="16" customFormat="1" ht="30" customHeight="1" x14ac:dyDescent="0.25">
      <c r="B96" s="17"/>
      <c r="AR96" s="17"/>
    </row>
    <row r="97" spans="2:44" s="16" customFormat="1" ht="6.95" customHeight="1" x14ac:dyDescent="0.25"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17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85:AO8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M181"/>
  <sheetViews>
    <sheetView topLeftCell="A162" workbookViewId="0">
      <selection activeCell="E118" sqref="E118:H118"/>
    </sheetView>
  </sheetViews>
  <sheetFormatPr defaultColWidth="5.875" defaultRowHeight="15.75" x14ac:dyDescent="0.25"/>
  <cols>
    <col min="1" max="1" width="5.5" customWidth="1"/>
    <col min="2" max="2" width="0.875" customWidth="1"/>
    <col min="3" max="4" width="2.875" customWidth="1"/>
    <col min="5" max="5" width="11.5" customWidth="1"/>
    <col min="6" max="6" width="33.875" customWidth="1"/>
    <col min="7" max="7" width="5" customWidth="1"/>
    <col min="8" max="8" width="9.375" customWidth="1"/>
    <col min="9" max="9" width="10.5" customWidth="1"/>
    <col min="10" max="10" width="14.875" customWidth="1"/>
    <col min="11" max="11" width="14.875" hidden="1" customWidth="1"/>
    <col min="12" max="12" width="6.125" customWidth="1"/>
    <col min="13" max="13" width="7.125" hidden="1" customWidth="1"/>
    <col min="15" max="20" width="9.5" hidden="1" customWidth="1"/>
    <col min="21" max="21" width="10.875" hidden="1" customWidth="1"/>
    <col min="22" max="22" width="8.125" customWidth="1"/>
    <col min="23" max="23" width="10.875" customWidth="1"/>
    <col min="24" max="24" width="8.125" customWidth="1"/>
    <col min="25" max="25" width="10" customWidth="1"/>
    <col min="26" max="26" width="7.375" customWidth="1"/>
    <col min="27" max="27" width="10" customWidth="1"/>
    <col min="28" max="28" width="10.875" customWidth="1"/>
    <col min="29" max="29" width="7.375" customWidth="1"/>
    <col min="30" max="30" width="10" customWidth="1"/>
    <col min="31" max="31" width="10.875" customWidth="1"/>
  </cols>
  <sheetData>
    <row r="2" spans="2:46" ht="36.950000000000003" customHeight="1" x14ac:dyDescent="0.25"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2" t="s">
        <v>5</v>
      </c>
    </row>
    <row r="3" spans="2:46" ht="6.95" customHeight="1" x14ac:dyDescent="0.25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78</v>
      </c>
    </row>
    <row r="4" spans="2:46" ht="24.95" customHeight="1" x14ac:dyDescent="0.25">
      <c r="B4" s="5"/>
      <c r="D4" s="6" t="s">
        <v>79</v>
      </c>
      <c r="L4" s="5"/>
      <c r="M4" s="69" t="s">
        <v>10</v>
      </c>
      <c r="AT4" s="2" t="s">
        <v>4</v>
      </c>
    </row>
    <row r="5" spans="2:46" ht="6.95" customHeight="1" x14ac:dyDescent="0.25">
      <c r="B5" s="5"/>
      <c r="L5" s="5"/>
    </row>
    <row r="6" spans="2:46" s="16" customFormat="1" ht="12" customHeight="1" x14ac:dyDescent="0.25">
      <c r="B6" s="17"/>
      <c r="D6" s="11" t="s">
        <v>16</v>
      </c>
      <c r="L6" s="17"/>
    </row>
    <row r="7" spans="2:46" s="16" customFormat="1" ht="16.5" customHeight="1" x14ac:dyDescent="0.25">
      <c r="B7" s="17"/>
      <c r="E7" s="188" t="s">
        <v>278</v>
      </c>
      <c r="F7" s="202"/>
      <c r="G7" s="202"/>
      <c r="H7" s="202"/>
      <c r="L7" s="17"/>
    </row>
    <row r="8" spans="2:46" s="16" customFormat="1" x14ac:dyDescent="0.25">
      <c r="B8" s="17"/>
      <c r="L8" s="17"/>
    </row>
    <row r="9" spans="2:46" s="16" customFormat="1" ht="12" customHeight="1" x14ac:dyDescent="0.25">
      <c r="B9" s="17"/>
      <c r="D9" s="11" t="s">
        <v>17</v>
      </c>
      <c r="F9" s="12" t="s">
        <v>1</v>
      </c>
      <c r="I9" s="11" t="s">
        <v>18</v>
      </c>
      <c r="J9" s="12" t="s">
        <v>1</v>
      </c>
      <c r="L9" s="17"/>
    </row>
    <row r="10" spans="2:46" s="16" customFormat="1" ht="12" customHeight="1" x14ac:dyDescent="0.25">
      <c r="B10" s="17"/>
      <c r="D10" s="11" t="s">
        <v>19</v>
      </c>
      <c r="F10" s="12" t="s">
        <v>20</v>
      </c>
      <c r="I10" s="11" t="s">
        <v>21</v>
      </c>
      <c r="J10" s="70">
        <v>45513</v>
      </c>
      <c r="L10" s="17"/>
    </row>
    <row r="11" spans="2:46" s="16" customFormat="1" ht="10.7" customHeight="1" x14ac:dyDescent="0.25">
      <c r="B11" s="17"/>
      <c r="L11" s="17"/>
    </row>
    <row r="12" spans="2:46" s="16" customFormat="1" ht="12" customHeight="1" x14ac:dyDescent="0.25">
      <c r="B12" s="17"/>
      <c r="D12" s="11" t="s">
        <v>22</v>
      </c>
      <c r="I12" s="11" t="s">
        <v>23</v>
      </c>
      <c r="J12" s="12" t="s">
        <v>1</v>
      </c>
      <c r="L12" s="17"/>
    </row>
    <row r="13" spans="2:46" s="16" customFormat="1" ht="18" customHeight="1" x14ac:dyDescent="0.25">
      <c r="B13" s="17"/>
      <c r="E13" s="12" t="s">
        <v>20</v>
      </c>
      <c r="I13" s="11" t="s">
        <v>24</v>
      </c>
      <c r="J13" s="12" t="s">
        <v>1</v>
      </c>
      <c r="L13" s="17"/>
    </row>
    <row r="14" spans="2:46" s="16" customFormat="1" ht="6.95" customHeight="1" x14ac:dyDescent="0.25">
      <c r="B14" s="17"/>
      <c r="L14" s="17"/>
    </row>
    <row r="15" spans="2:46" s="16" customFormat="1" ht="12" customHeight="1" x14ac:dyDescent="0.25">
      <c r="B15" s="17"/>
      <c r="D15" s="11" t="s">
        <v>25</v>
      </c>
      <c r="I15" s="11" t="s">
        <v>23</v>
      </c>
      <c r="J15" s="71" t="s">
        <v>26</v>
      </c>
      <c r="L15" s="17"/>
    </row>
    <row r="16" spans="2:46" s="16" customFormat="1" ht="18" customHeight="1" x14ac:dyDescent="0.25">
      <c r="B16" s="17"/>
      <c r="E16" s="203" t="s">
        <v>26</v>
      </c>
      <c r="F16" s="191"/>
      <c r="G16" s="191"/>
      <c r="H16" s="191"/>
      <c r="I16" s="11" t="s">
        <v>24</v>
      </c>
      <c r="J16" s="71" t="s">
        <v>26</v>
      </c>
      <c r="L16" s="17"/>
    </row>
    <row r="17" spans="2:12" s="16" customFormat="1" ht="6.95" customHeight="1" x14ac:dyDescent="0.25">
      <c r="B17" s="17"/>
      <c r="L17" s="17"/>
    </row>
    <row r="18" spans="2:12" s="16" customFormat="1" ht="12" customHeight="1" x14ac:dyDescent="0.25">
      <c r="B18" s="17"/>
      <c r="D18" s="11" t="s">
        <v>27</v>
      </c>
      <c r="I18" s="11" t="s">
        <v>23</v>
      </c>
      <c r="J18" s="12" t="s">
        <v>1</v>
      </c>
      <c r="L18" s="17"/>
    </row>
    <row r="19" spans="2:12" s="16" customFormat="1" ht="18" customHeight="1" x14ac:dyDescent="0.25">
      <c r="B19" s="17"/>
      <c r="E19" s="12" t="s">
        <v>20</v>
      </c>
      <c r="I19" s="11" t="s">
        <v>24</v>
      </c>
      <c r="J19" s="12" t="s">
        <v>1</v>
      </c>
      <c r="L19" s="17"/>
    </row>
    <row r="20" spans="2:12" s="16" customFormat="1" ht="6.95" customHeight="1" x14ac:dyDescent="0.25">
      <c r="B20" s="17"/>
      <c r="L20" s="17"/>
    </row>
    <row r="21" spans="2:12" s="16" customFormat="1" ht="12" customHeight="1" x14ac:dyDescent="0.25">
      <c r="B21" s="17"/>
      <c r="D21" s="11" t="s">
        <v>29</v>
      </c>
      <c r="I21" s="11" t="s">
        <v>23</v>
      </c>
      <c r="J21" s="12" t="s">
        <v>1</v>
      </c>
      <c r="L21" s="17"/>
    </row>
    <row r="22" spans="2:12" s="16" customFormat="1" ht="18" customHeight="1" x14ac:dyDescent="0.25">
      <c r="B22" s="17"/>
      <c r="E22" s="12" t="s">
        <v>20</v>
      </c>
      <c r="I22" s="11" t="s">
        <v>24</v>
      </c>
      <c r="J22" s="12" t="s">
        <v>1</v>
      </c>
      <c r="L22" s="17"/>
    </row>
    <row r="23" spans="2:12" s="16" customFormat="1" ht="6.95" customHeight="1" x14ac:dyDescent="0.25">
      <c r="B23" s="17"/>
      <c r="L23" s="17"/>
    </row>
    <row r="24" spans="2:12" s="16" customFormat="1" ht="12" customHeight="1" x14ac:dyDescent="0.25">
      <c r="B24" s="17"/>
      <c r="D24" s="11" t="s">
        <v>30</v>
      </c>
      <c r="L24" s="17"/>
    </row>
    <row r="25" spans="2:12" s="72" customFormat="1" ht="16.5" customHeight="1" x14ac:dyDescent="0.25">
      <c r="B25" s="73"/>
      <c r="E25" s="198" t="s">
        <v>1</v>
      </c>
      <c r="F25" s="198"/>
      <c r="G25" s="198"/>
      <c r="H25" s="198"/>
      <c r="L25" s="73"/>
    </row>
    <row r="26" spans="2:12" s="16" customFormat="1" ht="6.95" customHeight="1" x14ac:dyDescent="0.25">
      <c r="B26" s="17"/>
      <c r="L26" s="17"/>
    </row>
    <row r="27" spans="2:12" s="16" customFormat="1" ht="6.95" customHeight="1" x14ac:dyDescent="0.25">
      <c r="B27" s="17"/>
      <c r="D27" s="39"/>
      <c r="E27" s="39"/>
      <c r="F27" s="39"/>
      <c r="G27" s="39"/>
      <c r="H27" s="39"/>
      <c r="I27" s="39"/>
      <c r="J27" s="39"/>
      <c r="K27" s="39"/>
      <c r="L27" s="17"/>
    </row>
    <row r="28" spans="2:12" s="16" customFormat="1" ht="25.5" customHeight="1" x14ac:dyDescent="0.25">
      <c r="B28" s="17"/>
      <c r="D28" s="74" t="s">
        <v>31</v>
      </c>
      <c r="J28" s="75">
        <f>ROUND(J126, 2)</f>
        <v>0</v>
      </c>
      <c r="L28" s="17"/>
    </row>
    <row r="29" spans="2:12" s="16" customFormat="1" ht="6.95" customHeight="1" x14ac:dyDescent="0.25">
      <c r="B29" s="17"/>
      <c r="D29" s="39"/>
      <c r="E29" s="39"/>
      <c r="F29" s="39"/>
      <c r="G29" s="39"/>
      <c r="H29" s="39"/>
      <c r="I29" s="39"/>
      <c r="J29" s="39"/>
      <c r="K29" s="39"/>
      <c r="L29" s="17"/>
    </row>
    <row r="30" spans="2:12" s="16" customFormat="1" ht="14.45" customHeight="1" x14ac:dyDescent="0.25">
      <c r="B30" s="17"/>
      <c r="F30" s="76" t="s">
        <v>33</v>
      </c>
      <c r="I30" s="76" t="s">
        <v>32</v>
      </c>
      <c r="J30" s="76" t="s">
        <v>34</v>
      </c>
      <c r="L30" s="17"/>
    </row>
    <row r="31" spans="2:12" s="16" customFormat="1" ht="14.45" customHeight="1" x14ac:dyDescent="0.25">
      <c r="B31" s="17"/>
      <c r="D31" s="77" t="s">
        <v>35</v>
      </c>
      <c r="E31" s="11" t="s">
        <v>36</v>
      </c>
      <c r="F31" s="78">
        <f>ROUND((SUM(BE126:BE180)),  2)</f>
        <v>0</v>
      </c>
      <c r="I31" s="79">
        <v>0.21</v>
      </c>
      <c r="J31" s="78">
        <f>ROUND(((SUM(BE126:BE180))*I31),  2)</f>
        <v>0</v>
      </c>
      <c r="L31" s="17"/>
    </row>
    <row r="32" spans="2:12" s="16" customFormat="1" ht="14.45" customHeight="1" x14ac:dyDescent="0.25">
      <c r="B32" s="17"/>
      <c r="E32" s="11" t="s">
        <v>37</v>
      </c>
      <c r="F32" s="78">
        <f>ROUND((SUM(BF126:BF180)),  2)</f>
        <v>0</v>
      </c>
      <c r="I32" s="79">
        <v>0.12</v>
      </c>
      <c r="J32" s="78">
        <f>ROUND(((SUM(BF126:BF180))*I32),  2)</f>
        <v>0</v>
      </c>
      <c r="L32" s="17"/>
    </row>
    <row r="33" spans="2:12" s="16" customFormat="1" ht="14.45" hidden="1" customHeight="1" x14ac:dyDescent="0.25">
      <c r="B33" s="17"/>
      <c r="E33" s="11" t="s">
        <v>38</v>
      </c>
      <c r="F33" s="78">
        <f>ROUND((SUM(BG126:BG180)),  2)</f>
        <v>0</v>
      </c>
      <c r="I33" s="79">
        <v>0.21</v>
      </c>
      <c r="J33" s="78">
        <f>0</f>
        <v>0</v>
      </c>
      <c r="L33" s="17"/>
    </row>
    <row r="34" spans="2:12" s="16" customFormat="1" ht="14.45" hidden="1" customHeight="1" x14ac:dyDescent="0.25">
      <c r="B34" s="17"/>
      <c r="E34" s="11" t="s">
        <v>39</v>
      </c>
      <c r="F34" s="78">
        <f>ROUND((SUM(BH126:BH180)),  2)</f>
        <v>0</v>
      </c>
      <c r="I34" s="79">
        <v>0.12</v>
      </c>
      <c r="J34" s="78">
        <f>0</f>
        <v>0</v>
      </c>
      <c r="L34" s="17"/>
    </row>
    <row r="35" spans="2:12" s="16" customFormat="1" ht="14.45" hidden="1" customHeight="1" x14ac:dyDescent="0.25">
      <c r="B35" s="17"/>
      <c r="E35" s="11" t="s">
        <v>40</v>
      </c>
      <c r="F35" s="78">
        <f>ROUND((SUM(BI126:BI180)),  2)</f>
        <v>0</v>
      </c>
      <c r="I35" s="79">
        <v>0</v>
      </c>
      <c r="J35" s="78">
        <f>0</f>
        <v>0</v>
      </c>
      <c r="L35" s="17"/>
    </row>
    <row r="36" spans="2:12" s="16" customFormat="1" ht="6.95" customHeight="1" x14ac:dyDescent="0.25">
      <c r="B36" s="17"/>
      <c r="L36" s="17"/>
    </row>
    <row r="37" spans="2:12" s="16" customFormat="1" ht="25.5" customHeight="1" x14ac:dyDescent="0.25">
      <c r="B37" s="17"/>
      <c r="C37" s="80"/>
      <c r="D37" s="81" t="s">
        <v>41</v>
      </c>
      <c r="E37" s="42"/>
      <c r="F37" s="42"/>
      <c r="G37" s="82" t="s">
        <v>42</v>
      </c>
      <c r="H37" s="83" t="s">
        <v>43</v>
      </c>
      <c r="I37" s="42"/>
      <c r="J37" s="84">
        <f>SUM(J28:J35)</f>
        <v>0</v>
      </c>
      <c r="K37" s="85"/>
      <c r="L37" s="17"/>
    </row>
    <row r="38" spans="2:12" s="16" customFormat="1" ht="14.45" customHeight="1" x14ac:dyDescent="0.25">
      <c r="B38" s="17"/>
      <c r="L38" s="17"/>
    </row>
    <row r="39" spans="2:12" ht="14.45" customHeight="1" x14ac:dyDescent="0.25">
      <c r="B39" s="5"/>
      <c r="L39" s="5"/>
    </row>
    <row r="40" spans="2:12" ht="14.45" customHeight="1" x14ac:dyDescent="0.25">
      <c r="B40" s="5"/>
      <c r="L40" s="5"/>
    </row>
    <row r="41" spans="2:12" ht="14.45" customHeight="1" x14ac:dyDescent="0.25">
      <c r="B41" s="5"/>
      <c r="L41" s="5"/>
    </row>
    <row r="42" spans="2:12" ht="14.45" customHeight="1" x14ac:dyDescent="0.25">
      <c r="B42" s="5"/>
      <c r="L42" s="5"/>
    </row>
    <row r="43" spans="2:12" ht="14.45" customHeight="1" x14ac:dyDescent="0.25">
      <c r="B43" s="5"/>
      <c r="L43" s="5"/>
    </row>
    <row r="44" spans="2:12" ht="14.45" customHeight="1" x14ac:dyDescent="0.25">
      <c r="B44" s="5"/>
      <c r="L44" s="5"/>
    </row>
    <row r="45" spans="2:12" ht="14.45" customHeight="1" x14ac:dyDescent="0.25">
      <c r="B45" s="5"/>
      <c r="L45" s="5"/>
    </row>
    <row r="46" spans="2:12" ht="14.45" customHeight="1" x14ac:dyDescent="0.25">
      <c r="B46" s="5"/>
      <c r="L46" s="5"/>
    </row>
    <row r="47" spans="2:12" ht="14.45" customHeight="1" x14ac:dyDescent="0.25">
      <c r="B47" s="5"/>
      <c r="L47" s="5"/>
    </row>
    <row r="48" spans="2:12" ht="14.45" customHeight="1" x14ac:dyDescent="0.25">
      <c r="B48" s="5"/>
      <c r="L48" s="5"/>
    </row>
    <row r="49" spans="2:12" ht="14.45" customHeight="1" x14ac:dyDescent="0.25">
      <c r="B49" s="5"/>
      <c r="L49" s="5"/>
    </row>
    <row r="50" spans="2:12" s="16" customFormat="1" ht="14.45" customHeight="1" x14ac:dyDescent="0.25">
      <c r="B50" s="17"/>
      <c r="D50" s="26" t="s">
        <v>44</v>
      </c>
      <c r="E50" s="27"/>
      <c r="F50" s="27"/>
      <c r="G50" s="26" t="s">
        <v>45</v>
      </c>
      <c r="H50" s="27"/>
      <c r="I50" s="27"/>
      <c r="J50" s="27"/>
      <c r="K50" s="27"/>
      <c r="L50" s="17"/>
    </row>
    <row r="51" spans="2:12" x14ac:dyDescent="0.25">
      <c r="B51" s="5"/>
      <c r="L51" s="5"/>
    </row>
    <row r="52" spans="2:12" x14ac:dyDescent="0.25">
      <c r="B52" s="5"/>
      <c r="L52" s="5"/>
    </row>
    <row r="53" spans="2:12" x14ac:dyDescent="0.25">
      <c r="B53" s="5"/>
      <c r="L53" s="5"/>
    </row>
    <row r="54" spans="2:12" x14ac:dyDescent="0.25">
      <c r="B54" s="5"/>
      <c r="L54" s="5"/>
    </row>
    <row r="55" spans="2:12" x14ac:dyDescent="0.25">
      <c r="B55" s="5"/>
      <c r="L55" s="5"/>
    </row>
    <row r="56" spans="2:12" x14ac:dyDescent="0.25">
      <c r="B56" s="5"/>
      <c r="L56" s="5"/>
    </row>
    <row r="57" spans="2:12" x14ac:dyDescent="0.25">
      <c r="B57" s="5"/>
      <c r="L57" s="5"/>
    </row>
    <row r="58" spans="2:12" x14ac:dyDescent="0.25">
      <c r="B58" s="5"/>
      <c r="L58" s="5"/>
    </row>
    <row r="59" spans="2:12" x14ac:dyDescent="0.25">
      <c r="B59" s="5"/>
      <c r="L59" s="5"/>
    </row>
    <row r="60" spans="2:12" x14ac:dyDescent="0.25">
      <c r="B60" s="5"/>
      <c r="L60" s="5"/>
    </row>
    <row r="61" spans="2:12" s="16" customFormat="1" x14ac:dyDescent="0.25">
      <c r="B61" s="17"/>
      <c r="D61" s="28" t="s">
        <v>46</v>
      </c>
      <c r="E61" s="19"/>
      <c r="F61" s="86" t="s">
        <v>47</v>
      </c>
      <c r="G61" s="28" t="s">
        <v>46</v>
      </c>
      <c r="H61" s="19"/>
      <c r="I61" s="19"/>
      <c r="J61" s="87" t="s">
        <v>47</v>
      </c>
      <c r="K61" s="19"/>
      <c r="L61" s="17"/>
    </row>
    <row r="62" spans="2:12" x14ac:dyDescent="0.25">
      <c r="B62" s="5"/>
      <c r="L62" s="5"/>
    </row>
    <row r="63" spans="2:12" x14ac:dyDescent="0.25">
      <c r="B63" s="5"/>
      <c r="L63" s="5"/>
    </row>
    <row r="64" spans="2:12" x14ac:dyDescent="0.25">
      <c r="B64" s="5"/>
      <c r="L64" s="5"/>
    </row>
    <row r="65" spans="2:12" s="16" customFormat="1" x14ac:dyDescent="0.25">
      <c r="B65" s="17"/>
      <c r="D65" s="26" t="s">
        <v>48</v>
      </c>
      <c r="E65" s="27"/>
      <c r="F65" s="27"/>
      <c r="G65" s="26" t="s">
        <v>49</v>
      </c>
      <c r="H65" s="27"/>
      <c r="I65" s="27"/>
      <c r="J65" s="27"/>
      <c r="K65" s="27"/>
      <c r="L65" s="17"/>
    </row>
    <row r="66" spans="2:12" x14ac:dyDescent="0.25">
      <c r="B66" s="5"/>
      <c r="L66" s="5"/>
    </row>
    <row r="67" spans="2:12" x14ac:dyDescent="0.25">
      <c r="B67" s="5"/>
      <c r="L67" s="5"/>
    </row>
    <row r="68" spans="2:12" x14ac:dyDescent="0.25">
      <c r="B68" s="5"/>
      <c r="L68" s="5"/>
    </row>
    <row r="69" spans="2:12" x14ac:dyDescent="0.25">
      <c r="B69" s="5"/>
      <c r="L69" s="5"/>
    </row>
    <row r="70" spans="2:12" x14ac:dyDescent="0.25">
      <c r="B70" s="5"/>
      <c r="L70" s="5"/>
    </row>
    <row r="71" spans="2:12" x14ac:dyDescent="0.25">
      <c r="B71" s="5"/>
      <c r="L71" s="5"/>
    </row>
    <row r="72" spans="2:12" x14ac:dyDescent="0.25">
      <c r="B72" s="5"/>
      <c r="L72" s="5"/>
    </row>
    <row r="73" spans="2:12" x14ac:dyDescent="0.25">
      <c r="B73" s="5"/>
      <c r="L73" s="5"/>
    </row>
    <row r="74" spans="2:12" x14ac:dyDescent="0.25">
      <c r="B74" s="5"/>
      <c r="L74" s="5"/>
    </row>
    <row r="75" spans="2:12" x14ac:dyDescent="0.25">
      <c r="B75" s="5"/>
      <c r="L75" s="5"/>
    </row>
    <row r="76" spans="2:12" s="16" customFormat="1" x14ac:dyDescent="0.25">
      <c r="B76" s="17"/>
      <c r="D76" s="28" t="s">
        <v>46</v>
      </c>
      <c r="E76" s="19"/>
      <c r="F76" s="86" t="s">
        <v>47</v>
      </c>
      <c r="G76" s="28" t="s">
        <v>46</v>
      </c>
      <c r="H76" s="19"/>
      <c r="I76" s="19"/>
      <c r="J76" s="87" t="s">
        <v>47</v>
      </c>
      <c r="K76" s="19"/>
      <c r="L76" s="17"/>
    </row>
    <row r="77" spans="2:12" s="16" customFormat="1" ht="14.45" customHeight="1" x14ac:dyDescent="0.25"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17"/>
    </row>
    <row r="81" spans="2:47" s="16" customFormat="1" ht="6.95" hidden="1" customHeight="1" x14ac:dyDescent="0.25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17"/>
    </row>
    <row r="82" spans="2:47" s="16" customFormat="1" ht="24.95" hidden="1" customHeight="1" x14ac:dyDescent="0.25">
      <c r="B82" s="17"/>
      <c r="C82" s="6" t="s">
        <v>80</v>
      </c>
      <c r="L82" s="17"/>
    </row>
    <row r="83" spans="2:47" s="16" customFormat="1" ht="6.95" hidden="1" customHeight="1" x14ac:dyDescent="0.25">
      <c r="B83" s="17"/>
      <c r="L83" s="17"/>
    </row>
    <row r="84" spans="2:47" s="16" customFormat="1" ht="12" hidden="1" customHeight="1" x14ac:dyDescent="0.25">
      <c r="B84" s="17"/>
      <c r="C84" s="11" t="s">
        <v>16</v>
      </c>
      <c r="L84" s="17"/>
    </row>
    <row r="85" spans="2:47" s="16" customFormat="1" ht="16.5" hidden="1" customHeight="1" x14ac:dyDescent="0.25">
      <c r="B85" s="17"/>
      <c r="E85" s="188" t="str">
        <f>E7</f>
        <v>Oplocení Luže s podhrabovými deskami</v>
      </c>
      <c r="F85" s="202"/>
      <c r="G85" s="202"/>
      <c r="H85" s="202"/>
      <c r="L85" s="17"/>
    </row>
    <row r="86" spans="2:47" s="16" customFormat="1" ht="6.95" hidden="1" customHeight="1" x14ac:dyDescent="0.25">
      <c r="B86" s="17"/>
      <c r="L86" s="17"/>
    </row>
    <row r="87" spans="2:47" s="16" customFormat="1" ht="12" hidden="1" customHeight="1" x14ac:dyDescent="0.25">
      <c r="B87" s="17"/>
      <c r="C87" s="11" t="s">
        <v>19</v>
      </c>
      <c r="F87" s="12" t="str">
        <f>F10</f>
        <v xml:space="preserve"> </v>
      </c>
      <c r="I87" s="11" t="s">
        <v>21</v>
      </c>
      <c r="J87" s="70">
        <f>IF(J10="","",J10)</f>
        <v>45513</v>
      </c>
      <c r="L87" s="17"/>
    </row>
    <row r="88" spans="2:47" s="16" customFormat="1" ht="6.95" hidden="1" customHeight="1" x14ac:dyDescent="0.25">
      <c r="B88" s="17"/>
      <c r="L88" s="17"/>
    </row>
    <row r="89" spans="2:47" s="16" customFormat="1" ht="15.2" hidden="1" customHeight="1" x14ac:dyDescent="0.25">
      <c r="B89" s="17"/>
      <c r="C89" s="11" t="s">
        <v>22</v>
      </c>
      <c r="F89" s="12" t="str">
        <f>E13</f>
        <v xml:space="preserve"> </v>
      </c>
      <c r="I89" s="11" t="s">
        <v>27</v>
      </c>
      <c r="J89" s="88" t="str">
        <f>E19</f>
        <v xml:space="preserve"> </v>
      </c>
      <c r="L89" s="17"/>
    </row>
    <row r="90" spans="2:47" s="16" customFormat="1" ht="15.2" hidden="1" customHeight="1" x14ac:dyDescent="0.25">
      <c r="B90" s="17"/>
      <c r="C90" s="11" t="s">
        <v>25</v>
      </c>
      <c r="F90" s="12" t="str">
        <f>IF(E16="","",E16)</f>
        <v>Vyplň údaj</v>
      </c>
      <c r="I90" s="11" t="s">
        <v>29</v>
      </c>
      <c r="J90" s="88" t="str">
        <f>E22</f>
        <v xml:space="preserve"> </v>
      </c>
      <c r="L90" s="17"/>
    </row>
    <row r="91" spans="2:47" s="16" customFormat="1" ht="10.35" hidden="1" customHeight="1" x14ac:dyDescent="0.25">
      <c r="B91" s="17"/>
      <c r="L91" s="17"/>
    </row>
    <row r="92" spans="2:47" s="16" customFormat="1" ht="29.25" hidden="1" customHeight="1" x14ac:dyDescent="0.25">
      <c r="B92" s="17"/>
      <c r="C92" s="89" t="s">
        <v>81</v>
      </c>
      <c r="D92" s="80"/>
      <c r="E92" s="80"/>
      <c r="F92" s="80"/>
      <c r="G92" s="80"/>
      <c r="H92" s="80"/>
      <c r="I92" s="80"/>
      <c r="J92" s="90" t="s">
        <v>82</v>
      </c>
      <c r="K92" s="80"/>
      <c r="L92" s="17"/>
    </row>
    <row r="93" spans="2:47" s="16" customFormat="1" ht="10.35" hidden="1" customHeight="1" x14ac:dyDescent="0.25">
      <c r="B93" s="17"/>
      <c r="L93" s="17"/>
    </row>
    <row r="94" spans="2:47" s="16" customFormat="1" ht="22.7" hidden="1" customHeight="1" x14ac:dyDescent="0.25">
      <c r="B94" s="17"/>
      <c r="C94" s="91" t="s">
        <v>83</v>
      </c>
      <c r="J94" s="75">
        <f>J126</f>
        <v>0</v>
      </c>
      <c r="L94" s="17"/>
      <c r="AU94" s="2" t="s">
        <v>84</v>
      </c>
    </row>
    <row r="95" spans="2:47" s="92" customFormat="1" ht="24.95" hidden="1" customHeight="1" x14ac:dyDescent="0.25">
      <c r="B95" s="93"/>
      <c r="D95" s="94" t="s">
        <v>85</v>
      </c>
      <c r="E95" s="95"/>
      <c r="F95" s="95"/>
      <c r="G95" s="95"/>
      <c r="H95" s="95"/>
      <c r="I95" s="95"/>
      <c r="J95" s="96">
        <f>J127</f>
        <v>0</v>
      </c>
      <c r="L95" s="93"/>
    </row>
    <row r="96" spans="2:47" s="97" customFormat="1" ht="20.100000000000001" hidden="1" customHeight="1" x14ac:dyDescent="0.25">
      <c r="B96" s="98"/>
      <c r="D96" s="99" t="s">
        <v>86</v>
      </c>
      <c r="E96" s="100"/>
      <c r="F96" s="100"/>
      <c r="G96" s="100"/>
      <c r="H96" s="100"/>
      <c r="I96" s="100"/>
      <c r="J96" s="101">
        <f>J128</f>
        <v>0</v>
      </c>
      <c r="L96" s="98"/>
    </row>
    <row r="97" spans="2:12" s="97" customFormat="1" ht="20.100000000000001" hidden="1" customHeight="1" x14ac:dyDescent="0.25">
      <c r="B97" s="98"/>
      <c r="D97" s="99" t="s">
        <v>87</v>
      </c>
      <c r="E97" s="100"/>
      <c r="F97" s="100"/>
      <c r="G97" s="100"/>
      <c r="H97" s="100"/>
      <c r="I97" s="100"/>
      <c r="J97" s="101">
        <f>J137</f>
        <v>0</v>
      </c>
      <c r="L97" s="98"/>
    </row>
    <row r="98" spans="2:12" s="97" customFormat="1" ht="20.100000000000001" hidden="1" customHeight="1" x14ac:dyDescent="0.25">
      <c r="B98" s="98"/>
      <c r="D98" s="99" t="s">
        <v>88</v>
      </c>
      <c r="E98" s="100"/>
      <c r="F98" s="100"/>
      <c r="G98" s="100"/>
      <c r="H98" s="100"/>
      <c r="I98" s="100"/>
      <c r="J98" s="101">
        <f>J144</f>
        <v>0</v>
      </c>
      <c r="L98" s="98"/>
    </row>
    <row r="99" spans="2:12" s="97" customFormat="1" ht="20.100000000000001" hidden="1" customHeight="1" x14ac:dyDescent="0.25">
      <c r="B99" s="98"/>
      <c r="D99" s="99" t="s">
        <v>89</v>
      </c>
      <c r="E99" s="100"/>
      <c r="F99" s="100"/>
      <c r="G99" s="100"/>
      <c r="H99" s="100"/>
      <c r="I99" s="100"/>
      <c r="J99" s="101">
        <f>J157</f>
        <v>0</v>
      </c>
      <c r="L99" s="98"/>
    </row>
    <row r="100" spans="2:12" s="97" customFormat="1" ht="20.100000000000001" hidden="1" customHeight="1" x14ac:dyDescent="0.25">
      <c r="B100" s="98"/>
      <c r="D100" s="99" t="s">
        <v>90</v>
      </c>
      <c r="E100" s="100"/>
      <c r="F100" s="100"/>
      <c r="G100" s="100"/>
      <c r="H100" s="100"/>
      <c r="I100" s="100"/>
      <c r="J100" s="101">
        <f>J160</f>
        <v>0</v>
      </c>
      <c r="L100" s="98"/>
    </row>
    <row r="101" spans="2:12" s="97" customFormat="1" ht="20.100000000000001" hidden="1" customHeight="1" x14ac:dyDescent="0.25">
      <c r="B101" s="98"/>
      <c r="D101" s="99" t="s">
        <v>91</v>
      </c>
      <c r="E101" s="100"/>
      <c r="F101" s="100"/>
      <c r="G101" s="100"/>
      <c r="H101" s="100"/>
      <c r="I101" s="100"/>
      <c r="J101" s="101">
        <f>J163</f>
        <v>0</v>
      </c>
      <c r="L101" s="98"/>
    </row>
    <row r="102" spans="2:12" s="97" customFormat="1" ht="20.100000000000001" hidden="1" customHeight="1" x14ac:dyDescent="0.25">
      <c r="B102" s="98"/>
      <c r="D102" s="99" t="s">
        <v>92</v>
      </c>
      <c r="E102" s="100"/>
      <c r="F102" s="100"/>
      <c r="G102" s="100"/>
      <c r="H102" s="100"/>
      <c r="I102" s="100"/>
      <c r="J102" s="101">
        <f>J169</f>
        <v>0</v>
      </c>
      <c r="L102" s="98"/>
    </row>
    <row r="103" spans="2:12" s="92" customFormat="1" ht="24.95" hidden="1" customHeight="1" x14ac:dyDescent="0.25">
      <c r="B103" s="93"/>
      <c r="D103" s="94" t="s">
        <v>93</v>
      </c>
      <c r="E103" s="95"/>
      <c r="F103" s="95"/>
      <c r="G103" s="95"/>
      <c r="H103" s="95"/>
      <c r="I103" s="95"/>
      <c r="J103" s="96">
        <f>J171</f>
        <v>0</v>
      </c>
      <c r="L103" s="93"/>
    </row>
    <row r="104" spans="2:12" s="97" customFormat="1" ht="20.100000000000001" hidden="1" customHeight="1" x14ac:dyDescent="0.25">
      <c r="B104" s="98"/>
      <c r="D104" s="99" t="s">
        <v>94</v>
      </c>
      <c r="E104" s="100"/>
      <c r="F104" s="100"/>
      <c r="G104" s="100"/>
      <c r="H104" s="100"/>
      <c r="I104" s="100"/>
      <c r="J104" s="101">
        <f>J172</f>
        <v>0</v>
      </c>
      <c r="L104" s="98"/>
    </row>
    <row r="105" spans="2:12" s="92" customFormat="1" ht="24.95" hidden="1" customHeight="1" x14ac:dyDescent="0.25">
      <c r="B105" s="93"/>
      <c r="D105" s="94" t="s">
        <v>95</v>
      </c>
      <c r="E105" s="95"/>
      <c r="F105" s="95"/>
      <c r="G105" s="95"/>
      <c r="H105" s="95"/>
      <c r="I105" s="95"/>
      <c r="J105" s="96">
        <f>J174</f>
        <v>0</v>
      </c>
      <c r="L105" s="93"/>
    </row>
    <row r="106" spans="2:12" s="97" customFormat="1" ht="20.100000000000001" hidden="1" customHeight="1" x14ac:dyDescent="0.25">
      <c r="B106" s="98"/>
      <c r="D106" s="99" t="s">
        <v>96</v>
      </c>
      <c r="E106" s="100"/>
      <c r="F106" s="100"/>
      <c r="G106" s="100"/>
      <c r="H106" s="100"/>
      <c r="I106" s="100"/>
      <c r="J106" s="101">
        <f>J175</f>
        <v>0</v>
      </c>
      <c r="L106" s="98"/>
    </row>
    <row r="107" spans="2:12" s="97" customFormat="1" ht="20.100000000000001" hidden="1" customHeight="1" x14ac:dyDescent="0.25">
      <c r="B107" s="98"/>
      <c r="D107" s="99" t="s">
        <v>97</v>
      </c>
      <c r="E107" s="100"/>
      <c r="F107" s="100"/>
      <c r="G107" s="100"/>
      <c r="H107" s="100"/>
      <c r="I107" s="100"/>
      <c r="J107" s="101">
        <f>J177</f>
        <v>0</v>
      </c>
      <c r="L107" s="98"/>
    </row>
    <row r="108" spans="2:12" s="97" customFormat="1" ht="20.100000000000001" hidden="1" customHeight="1" x14ac:dyDescent="0.25">
      <c r="B108" s="98"/>
      <c r="D108" s="99" t="s">
        <v>98</v>
      </c>
      <c r="E108" s="100"/>
      <c r="F108" s="100"/>
      <c r="G108" s="100"/>
      <c r="H108" s="100"/>
      <c r="I108" s="100"/>
      <c r="J108" s="101">
        <f>J179</f>
        <v>0</v>
      </c>
      <c r="L108" s="98"/>
    </row>
    <row r="109" spans="2:12" s="16" customFormat="1" ht="21.75" hidden="1" customHeight="1" x14ac:dyDescent="0.25">
      <c r="B109" s="17"/>
      <c r="L109" s="17"/>
    </row>
    <row r="110" spans="2:12" s="16" customFormat="1" ht="6.95" hidden="1" customHeight="1" x14ac:dyDescent="0.25">
      <c r="B110" s="29"/>
      <c r="C110" s="30"/>
      <c r="D110" s="30"/>
      <c r="E110" s="30"/>
      <c r="F110" s="30"/>
      <c r="G110" s="30"/>
      <c r="H110" s="30"/>
      <c r="I110" s="30"/>
      <c r="J110" s="30"/>
      <c r="K110" s="30"/>
      <c r="L110" s="17"/>
    </row>
    <row r="111" spans="2:12" hidden="1" x14ac:dyDescent="0.25"/>
    <row r="112" spans="2:12" hidden="1" x14ac:dyDescent="0.25"/>
    <row r="113" spans="2:63" hidden="1" x14ac:dyDescent="0.25"/>
    <row r="114" spans="2:63" s="16" customFormat="1" ht="6.95" customHeight="1" x14ac:dyDescent="0.25"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17"/>
    </row>
    <row r="115" spans="2:63" s="16" customFormat="1" ht="24.95" customHeight="1" x14ac:dyDescent="0.25">
      <c r="B115" s="17"/>
      <c r="C115" s="6" t="s">
        <v>99</v>
      </c>
      <c r="L115" s="17"/>
    </row>
    <row r="116" spans="2:63" s="16" customFormat="1" ht="6.95" customHeight="1" x14ac:dyDescent="0.25">
      <c r="B116" s="17"/>
      <c r="L116" s="17"/>
    </row>
    <row r="117" spans="2:63" s="16" customFormat="1" ht="12" customHeight="1" x14ac:dyDescent="0.25">
      <c r="B117" s="17"/>
      <c r="C117" s="11" t="s">
        <v>16</v>
      </c>
      <c r="L117" s="17"/>
    </row>
    <row r="118" spans="2:63" s="16" customFormat="1" ht="16.5" customHeight="1" x14ac:dyDescent="0.25">
      <c r="B118" s="17"/>
      <c r="E118" s="188" t="str">
        <f>E7</f>
        <v>Oplocení Luže s podhrabovými deskami</v>
      </c>
      <c r="F118" s="202"/>
      <c r="G118" s="202"/>
      <c r="H118" s="202"/>
      <c r="L118" s="17"/>
    </row>
    <row r="119" spans="2:63" s="16" customFormat="1" ht="6.95" customHeight="1" x14ac:dyDescent="0.25">
      <c r="B119" s="17"/>
      <c r="L119" s="17"/>
    </row>
    <row r="120" spans="2:63" s="16" customFormat="1" ht="12" customHeight="1" x14ac:dyDescent="0.25">
      <c r="B120" s="17"/>
      <c r="C120" s="11" t="s">
        <v>19</v>
      </c>
      <c r="F120" s="12" t="str">
        <f>F10</f>
        <v xml:space="preserve"> </v>
      </c>
      <c r="I120" s="11" t="s">
        <v>21</v>
      </c>
      <c r="J120" s="70">
        <f>IF(J10="","",J10)</f>
        <v>45513</v>
      </c>
      <c r="L120" s="17"/>
    </row>
    <row r="121" spans="2:63" s="16" customFormat="1" ht="6.95" customHeight="1" x14ac:dyDescent="0.25">
      <c r="B121" s="17"/>
      <c r="L121" s="17"/>
    </row>
    <row r="122" spans="2:63" s="16" customFormat="1" ht="15.2" customHeight="1" x14ac:dyDescent="0.25">
      <c r="B122" s="17"/>
      <c r="C122" s="11" t="s">
        <v>22</v>
      </c>
      <c r="F122" s="12" t="str">
        <f>E13</f>
        <v xml:space="preserve"> </v>
      </c>
      <c r="I122" s="11" t="s">
        <v>27</v>
      </c>
      <c r="J122" s="88" t="str">
        <f>E19</f>
        <v xml:space="preserve"> </v>
      </c>
      <c r="L122" s="17"/>
    </row>
    <row r="123" spans="2:63" s="16" customFormat="1" ht="15.2" customHeight="1" x14ac:dyDescent="0.25">
      <c r="B123" s="17"/>
      <c r="C123" s="11" t="s">
        <v>25</v>
      </c>
      <c r="F123" s="12" t="str">
        <f>IF(E16="","",E16)</f>
        <v>Vyplň údaj</v>
      </c>
      <c r="I123" s="11" t="s">
        <v>29</v>
      </c>
      <c r="J123" s="88" t="str">
        <f>E22</f>
        <v xml:space="preserve"> </v>
      </c>
      <c r="L123" s="17"/>
    </row>
    <row r="124" spans="2:63" s="16" customFormat="1" ht="10.35" customHeight="1" x14ac:dyDescent="0.25">
      <c r="B124" s="17"/>
      <c r="L124" s="17"/>
    </row>
    <row r="125" spans="2:63" s="102" customFormat="1" ht="29.25" customHeight="1" x14ac:dyDescent="0.25">
      <c r="B125" s="103"/>
      <c r="C125" s="104" t="s">
        <v>100</v>
      </c>
      <c r="D125" s="105" t="s">
        <v>56</v>
      </c>
      <c r="E125" s="105" t="s">
        <v>52</v>
      </c>
      <c r="F125" s="105" t="s">
        <v>53</v>
      </c>
      <c r="G125" s="105" t="s">
        <v>101</v>
      </c>
      <c r="H125" s="105" t="s">
        <v>102</v>
      </c>
      <c r="I125" s="105" t="s">
        <v>103</v>
      </c>
      <c r="J125" s="106" t="s">
        <v>82</v>
      </c>
      <c r="K125" s="107" t="s">
        <v>104</v>
      </c>
      <c r="L125" s="103"/>
      <c r="M125" s="44" t="s">
        <v>1</v>
      </c>
      <c r="N125" s="45" t="s">
        <v>35</v>
      </c>
      <c r="O125" s="45" t="s">
        <v>105</v>
      </c>
      <c r="P125" s="45" t="s">
        <v>106</v>
      </c>
      <c r="Q125" s="45" t="s">
        <v>107</v>
      </c>
      <c r="R125" s="45" t="s">
        <v>108</v>
      </c>
      <c r="S125" s="45" t="s">
        <v>109</v>
      </c>
      <c r="T125" s="46" t="s">
        <v>110</v>
      </c>
    </row>
    <row r="126" spans="2:63" s="16" customFormat="1" ht="22.7" customHeight="1" x14ac:dyDescent="0.25">
      <c r="B126" s="17"/>
      <c r="C126" s="50" t="s">
        <v>111</v>
      </c>
      <c r="J126" s="108">
        <f>BK126</f>
        <v>0</v>
      </c>
      <c r="L126" s="17"/>
      <c r="M126" s="47"/>
      <c r="N126" s="39"/>
      <c r="O126" s="39"/>
      <c r="P126" s="109">
        <f>P127+P171+P174</f>
        <v>0</v>
      </c>
      <c r="Q126" s="39"/>
      <c r="R126" s="109">
        <f>R127+R171+R174</f>
        <v>48.500793799999997</v>
      </c>
      <c r="S126" s="39"/>
      <c r="T126" s="110">
        <f>T127+T171+T174</f>
        <v>5.1732000000000005</v>
      </c>
      <c r="AT126" s="2" t="s">
        <v>70</v>
      </c>
      <c r="AU126" s="2" t="s">
        <v>84</v>
      </c>
      <c r="BK126" s="111">
        <f>BK127+BK171+BK174</f>
        <v>0</v>
      </c>
    </row>
    <row r="127" spans="2:63" s="112" customFormat="1" ht="26.1" customHeight="1" x14ac:dyDescent="0.2">
      <c r="B127" s="113"/>
      <c r="D127" s="114" t="s">
        <v>70</v>
      </c>
      <c r="E127" s="115" t="s">
        <v>112</v>
      </c>
      <c r="F127" s="115" t="s">
        <v>113</v>
      </c>
      <c r="I127" s="116"/>
      <c r="J127" s="117">
        <f>BK127</f>
        <v>0</v>
      </c>
      <c r="L127" s="113"/>
      <c r="M127" s="118"/>
      <c r="P127" s="119">
        <f>P128+P137+P144+P157+P160+P163+P169</f>
        <v>0</v>
      </c>
      <c r="R127" s="119">
        <f>R128+R137+R144+R157+R160+R163+R169</f>
        <v>48.500393799999998</v>
      </c>
      <c r="T127" s="120">
        <f>T128+T137+T144+T157+T160+T163+T169</f>
        <v>5.1732000000000005</v>
      </c>
      <c r="AR127" s="114" t="s">
        <v>76</v>
      </c>
      <c r="AT127" s="121" t="s">
        <v>70</v>
      </c>
      <c r="AU127" s="121" t="s">
        <v>71</v>
      </c>
      <c r="AY127" s="114" t="s">
        <v>114</v>
      </c>
      <c r="BK127" s="122">
        <f>BK128+BK137+BK144+BK157+BK160+BK163+BK169</f>
        <v>0</v>
      </c>
    </row>
    <row r="128" spans="2:63" s="112" customFormat="1" ht="22.7" customHeight="1" x14ac:dyDescent="0.2">
      <c r="B128" s="113"/>
      <c r="D128" s="114" t="s">
        <v>70</v>
      </c>
      <c r="E128" s="123" t="s">
        <v>76</v>
      </c>
      <c r="F128" s="123" t="s">
        <v>115</v>
      </c>
      <c r="I128" s="116"/>
      <c r="J128" s="124">
        <f>BK128</f>
        <v>0</v>
      </c>
      <c r="L128" s="113"/>
      <c r="M128" s="118"/>
      <c r="P128" s="119">
        <f>SUM(P129:P136)</f>
        <v>0</v>
      </c>
      <c r="R128" s="119">
        <f>SUM(R129:R136)</f>
        <v>0</v>
      </c>
      <c r="T128" s="120">
        <f>SUM(T129:T136)</f>
        <v>0</v>
      </c>
      <c r="AR128" s="114" t="s">
        <v>76</v>
      </c>
      <c r="AT128" s="121" t="s">
        <v>70</v>
      </c>
      <c r="AU128" s="121" t="s">
        <v>76</v>
      </c>
      <c r="AY128" s="114" t="s">
        <v>114</v>
      </c>
      <c r="BK128" s="122">
        <f>SUM(BK129:BK136)</f>
        <v>0</v>
      </c>
    </row>
    <row r="129" spans="2:65" s="16" customFormat="1" ht="33" customHeight="1" x14ac:dyDescent="0.25">
      <c r="B129" s="17"/>
      <c r="C129" s="125" t="s">
        <v>76</v>
      </c>
      <c r="D129" s="125" t="s">
        <v>116</v>
      </c>
      <c r="E129" s="126" t="s">
        <v>117</v>
      </c>
      <c r="F129" s="127" t="s">
        <v>118</v>
      </c>
      <c r="G129" s="128" t="s">
        <v>119</v>
      </c>
      <c r="H129" s="129">
        <v>325</v>
      </c>
      <c r="I129" s="130"/>
      <c r="J129" s="131">
        <f>ROUND(I129*H129,2)</f>
        <v>0</v>
      </c>
      <c r="K129" s="132"/>
      <c r="L129" s="17"/>
      <c r="M129" s="133" t="s">
        <v>1</v>
      </c>
      <c r="N129" s="134" t="s">
        <v>36</v>
      </c>
      <c r="P129" s="135">
        <f>O129*H129</f>
        <v>0</v>
      </c>
      <c r="Q129" s="135">
        <v>0</v>
      </c>
      <c r="R129" s="135">
        <f>Q129*H129</f>
        <v>0</v>
      </c>
      <c r="S129" s="135">
        <v>0</v>
      </c>
      <c r="T129" s="136">
        <f>S129*H129</f>
        <v>0</v>
      </c>
      <c r="AR129" s="137" t="s">
        <v>120</v>
      </c>
      <c r="AT129" s="137" t="s">
        <v>116</v>
      </c>
      <c r="AU129" s="137" t="s">
        <v>78</v>
      </c>
      <c r="AY129" s="2" t="s">
        <v>114</v>
      </c>
      <c r="BE129" s="138">
        <f>IF(N129="základní",J129,0)</f>
        <v>0</v>
      </c>
      <c r="BF129" s="138">
        <f>IF(N129="snížená",J129,0)</f>
        <v>0</v>
      </c>
      <c r="BG129" s="138">
        <f>IF(N129="zákl. přenesená",J129,0)</f>
        <v>0</v>
      </c>
      <c r="BH129" s="138">
        <f>IF(N129="sníž. přenesená",J129,0)</f>
        <v>0</v>
      </c>
      <c r="BI129" s="138">
        <f>IF(N129="nulová",J129,0)</f>
        <v>0</v>
      </c>
      <c r="BJ129" s="2" t="s">
        <v>76</v>
      </c>
      <c r="BK129" s="138">
        <f>ROUND(I129*H129,2)</f>
        <v>0</v>
      </c>
      <c r="BL129" s="2" t="s">
        <v>120</v>
      </c>
      <c r="BM129" s="137" t="s">
        <v>121</v>
      </c>
    </row>
    <row r="130" spans="2:65" s="139" customFormat="1" ht="11.25" x14ac:dyDescent="0.25">
      <c r="B130" s="140"/>
      <c r="D130" s="141" t="s">
        <v>122</v>
      </c>
      <c r="E130" s="142" t="s">
        <v>1</v>
      </c>
      <c r="F130" s="143" t="s">
        <v>123</v>
      </c>
      <c r="H130" s="144">
        <v>325</v>
      </c>
      <c r="I130" s="145"/>
      <c r="L130" s="140"/>
      <c r="M130" s="146"/>
      <c r="T130" s="147"/>
      <c r="AT130" s="142" t="s">
        <v>122</v>
      </c>
      <c r="AU130" s="142" t="s">
        <v>78</v>
      </c>
      <c r="AV130" s="139" t="s">
        <v>78</v>
      </c>
      <c r="AW130" s="139" t="s">
        <v>28</v>
      </c>
      <c r="AX130" s="139" t="s">
        <v>76</v>
      </c>
      <c r="AY130" s="142" t="s">
        <v>114</v>
      </c>
    </row>
    <row r="131" spans="2:65" s="16" customFormat="1" ht="24.2" customHeight="1" x14ac:dyDescent="0.25">
      <c r="B131" s="17"/>
      <c r="C131" s="125" t="s">
        <v>78</v>
      </c>
      <c r="D131" s="125" t="s">
        <v>116</v>
      </c>
      <c r="E131" s="126" t="s">
        <v>124</v>
      </c>
      <c r="F131" s="127" t="s">
        <v>125</v>
      </c>
      <c r="G131" s="128" t="s">
        <v>126</v>
      </c>
      <c r="H131" s="129">
        <v>2</v>
      </c>
      <c r="I131" s="130"/>
      <c r="J131" s="131">
        <f>ROUND(I131*H131,2)</f>
        <v>0</v>
      </c>
      <c r="K131" s="132"/>
      <c r="L131" s="17"/>
      <c r="M131" s="133" t="s">
        <v>1</v>
      </c>
      <c r="N131" s="134" t="s">
        <v>36</v>
      </c>
      <c r="P131" s="135">
        <f>O131*H131</f>
        <v>0</v>
      </c>
      <c r="Q131" s="135">
        <v>0</v>
      </c>
      <c r="R131" s="135">
        <f>Q131*H131</f>
        <v>0</v>
      </c>
      <c r="S131" s="135">
        <v>0</v>
      </c>
      <c r="T131" s="136">
        <f>S131*H131</f>
        <v>0</v>
      </c>
      <c r="AR131" s="137" t="s">
        <v>120</v>
      </c>
      <c r="AT131" s="137" t="s">
        <v>116</v>
      </c>
      <c r="AU131" s="137" t="s">
        <v>78</v>
      </c>
      <c r="AY131" s="2" t="s">
        <v>114</v>
      </c>
      <c r="BE131" s="138">
        <f>IF(N131="základní",J131,0)</f>
        <v>0</v>
      </c>
      <c r="BF131" s="138">
        <f>IF(N131="snížená",J131,0)</f>
        <v>0</v>
      </c>
      <c r="BG131" s="138">
        <f>IF(N131="zákl. přenesená",J131,0)</f>
        <v>0</v>
      </c>
      <c r="BH131" s="138">
        <f>IF(N131="sníž. přenesená",J131,0)</f>
        <v>0</v>
      </c>
      <c r="BI131" s="138">
        <f>IF(N131="nulová",J131,0)</f>
        <v>0</v>
      </c>
      <c r="BJ131" s="2" t="s">
        <v>76</v>
      </c>
      <c r="BK131" s="138">
        <f>ROUND(I131*H131,2)</f>
        <v>0</v>
      </c>
      <c r="BL131" s="2" t="s">
        <v>120</v>
      </c>
      <c r="BM131" s="137" t="s">
        <v>127</v>
      </c>
    </row>
    <row r="132" spans="2:65" s="16" customFormat="1" ht="33" customHeight="1" x14ac:dyDescent="0.25">
      <c r="B132" s="17"/>
      <c r="C132" s="125" t="s">
        <v>128</v>
      </c>
      <c r="D132" s="125" t="s">
        <v>116</v>
      </c>
      <c r="E132" s="126" t="s">
        <v>129</v>
      </c>
      <c r="F132" s="127" t="s">
        <v>130</v>
      </c>
      <c r="G132" s="128" t="s">
        <v>126</v>
      </c>
      <c r="H132" s="129">
        <v>2</v>
      </c>
      <c r="I132" s="130"/>
      <c r="J132" s="131">
        <f>ROUND(I132*H132,2)</f>
        <v>0</v>
      </c>
      <c r="K132" s="132"/>
      <c r="L132" s="17"/>
      <c r="M132" s="133" t="s">
        <v>1</v>
      </c>
      <c r="N132" s="134" t="s">
        <v>36</v>
      </c>
      <c r="P132" s="135">
        <f>O132*H132</f>
        <v>0</v>
      </c>
      <c r="Q132" s="135">
        <v>0</v>
      </c>
      <c r="R132" s="135">
        <f>Q132*H132</f>
        <v>0</v>
      </c>
      <c r="S132" s="135">
        <v>0</v>
      </c>
      <c r="T132" s="136">
        <f>S132*H132</f>
        <v>0</v>
      </c>
      <c r="AR132" s="137" t="s">
        <v>120</v>
      </c>
      <c r="AT132" s="137" t="s">
        <v>116</v>
      </c>
      <c r="AU132" s="137" t="s">
        <v>78</v>
      </c>
      <c r="AY132" s="2" t="s">
        <v>114</v>
      </c>
      <c r="BE132" s="138">
        <f>IF(N132="základní",J132,0)</f>
        <v>0</v>
      </c>
      <c r="BF132" s="138">
        <f>IF(N132="snížená",J132,0)</f>
        <v>0</v>
      </c>
      <c r="BG132" s="138">
        <f>IF(N132="zákl. přenesená",J132,0)</f>
        <v>0</v>
      </c>
      <c r="BH132" s="138">
        <f>IF(N132="sníž. přenesená",J132,0)</f>
        <v>0</v>
      </c>
      <c r="BI132" s="138">
        <f>IF(N132="nulová",J132,0)</f>
        <v>0</v>
      </c>
      <c r="BJ132" s="2" t="s">
        <v>76</v>
      </c>
      <c r="BK132" s="138">
        <f>ROUND(I132*H132,2)</f>
        <v>0</v>
      </c>
      <c r="BL132" s="2" t="s">
        <v>120</v>
      </c>
      <c r="BM132" s="137" t="s">
        <v>131</v>
      </c>
    </row>
    <row r="133" spans="2:65" s="16" customFormat="1" ht="24.2" customHeight="1" x14ac:dyDescent="0.25">
      <c r="B133" s="17"/>
      <c r="C133" s="125" t="s">
        <v>120</v>
      </c>
      <c r="D133" s="125" t="s">
        <v>116</v>
      </c>
      <c r="E133" s="126" t="s">
        <v>132</v>
      </c>
      <c r="F133" s="127" t="s">
        <v>133</v>
      </c>
      <c r="G133" s="128" t="s">
        <v>134</v>
      </c>
      <c r="H133" s="129">
        <v>17.423999999999999</v>
      </c>
      <c r="I133" s="130"/>
      <c r="J133" s="131">
        <f>ROUND(I133*H133,2)</f>
        <v>0</v>
      </c>
      <c r="K133" s="132"/>
      <c r="L133" s="17"/>
      <c r="M133" s="133" t="s">
        <v>1</v>
      </c>
      <c r="N133" s="134" t="s">
        <v>36</v>
      </c>
      <c r="P133" s="135">
        <f>O133*H133</f>
        <v>0</v>
      </c>
      <c r="Q133" s="135">
        <v>0</v>
      </c>
      <c r="R133" s="135">
        <f>Q133*H133</f>
        <v>0</v>
      </c>
      <c r="S133" s="135">
        <v>0</v>
      </c>
      <c r="T133" s="136">
        <f>S133*H133</f>
        <v>0</v>
      </c>
      <c r="AR133" s="137" t="s">
        <v>120</v>
      </c>
      <c r="AT133" s="137" t="s">
        <v>116</v>
      </c>
      <c r="AU133" s="137" t="s">
        <v>78</v>
      </c>
      <c r="AY133" s="2" t="s">
        <v>114</v>
      </c>
      <c r="BE133" s="138">
        <f>IF(N133="základní",J133,0)</f>
        <v>0</v>
      </c>
      <c r="BF133" s="138">
        <f>IF(N133="snížená",J133,0)</f>
        <v>0</v>
      </c>
      <c r="BG133" s="138">
        <f>IF(N133="zákl. přenesená",J133,0)</f>
        <v>0</v>
      </c>
      <c r="BH133" s="138">
        <f>IF(N133="sníž. přenesená",J133,0)</f>
        <v>0</v>
      </c>
      <c r="BI133" s="138">
        <f>IF(N133="nulová",J133,0)</f>
        <v>0</v>
      </c>
      <c r="BJ133" s="2" t="s">
        <v>76</v>
      </c>
      <c r="BK133" s="138">
        <f>ROUND(I133*H133,2)</f>
        <v>0</v>
      </c>
      <c r="BL133" s="2" t="s">
        <v>120</v>
      </c>
      <c r="BM133" s="137" t="s">
        <v>135</v>
      </c>
    </row>
    <row r="134" spans="2:65" s="139" customFormat="1" ht="22.5" x14ac:dyDescent="0.25">
      <c r="B134" s="140"/>
      <c r="D134" s="141" t="s">
        <v>122</v>
      </c>
      <c r="E134" s="142" t="s">
        <v>1</v>
      </c>
      <c r="F134" s="143" t="s">
        <v>136</v>
      </c>
      <c r="H134" s="144">
        <v>17.423999999999999</v>
      </c>
      <c r="I134" s="145"/>
      <c r="L134" s="140"/>
      <c r="M134" s="146"/>
      <c r="T134" s="147"/>
      <c r="AT134" s="142" t="s">
        <v>122</v>
      </c>
      <c r="AU134" s="142" t="s">
        <v>78</v>
      </c>
      <c r="AV134" s="139" t="s">
        <v>78</v>
      </c>
      <c r="AW134" s="139" t="s">
        <v>28</v>
      </c>
      <c r="AX134" s="139" t="s">
        <v>76</v>
      </c>
      <c r="AY134" s="142" t="s">
        <v>114</v>
      </c>
    </row>
    <row r="135" spans="2:65" s="16" customFormat="1" ht="24.2" customHeight="1" x14ac:dyDescent="0.25">
      <c r="B135" s="17"/>
      <c r="C135" s="125" t="s">
        <v>137</v>
      </c>
      <c r="D135" s="125" t="s">
        <v>116</v>
      </c>
      <c r="E135" s="126" t="s">
        <v>138</v>
      </c>
      <c r="F135" s="127" t="s">
        <v>139</v>
      </c>
      <c r="G135" s="128" t="s">
        <v>140</v>
      </c>
      <c r="H135" s="129">
        <v>124</v>
      </c>
      <c r="I135" s="130"/>
      <c r="J135" s="131">
        <f>ROUND(I135*H135,2)</f>
        <v>0</v>
      </c>
      <c r="K135" s="132"/>
      <c r="L135" s="17"/>
      <c r="M135" s="133" t="s">
        <v>1</v>
      </c>
      <c r="N135" s="134" t="s">
        <v>36</v>
      </c>
      <c r="P135" s="135">
        <f>O135*H135</f>
        <v>0</v>
      </c>
      <c r="Q135" s="135">
        <v>0</v>
      </c>
      <c r="R135" s="135">
        <f>Q135*H135</f>
        <v>0</v>
      </c>
      <c r="S135" s="135">
        <v>0</v>
      </c>
      <c r="T135" s="136">
        <f>S135*H135</f>
        <v>0</v>
      </c>
      <c r="AR135" s="137" t="s">
        <v>120</v>
      </c>
      <c r="AT135" s="137" t="s">
        <v>116</v>
      </c>
      <c r="AU135" s="137" t="s">
        <v>78</v>
      </c>
      <c r="AY135" s="2" t="s">
        <v>114</v>
      </c>
      <c r="BE135" s="138">
        <f>IF(N135="základní",J135,0)</f>
        <v>0</v>
      </c>
      <c r="BF135" s="138">
        <f>IF(N135="snížená",J135,0)</f>
        <v>0</v>
      </c>
      <c r="BG135" s="138">
        <f>IF(N135="zákl. přenesená",J135,0)</f>
        <v>0</v>
      </c>
      <c r="BH135" s="138">
        <f>IF(N135="sníž. přenesená",J135,0)</f>
        <v>0</v>
      </c>
      <c r="BI135" s="138">
        <f>IF(N135="nulová",J135,0)</f>
        <v>0</v>
      </c>
      <c r="BJ135" s="2" t="s">
        <v>76</v>
      </c>
      <c r="BK135" s="138">
        <f>ROUND(I135*H135,2)</f>
        <v>0</v>
      </c>
      <c r="BL135" s="2" t="s">
        <v>120</v>
      </c>
      <c r="BM135" s="137" t="s">
        <v>141</v>
      </c>
    </row>
    <row r="136" spans="2:65" s="139" customFormat="1" ht="11.25" x14ac:dyDescent="0.25">
      <c r="B136" s="140"/>
      <c r="D136" s="141" t="s">
        <v>122</v>
      </c>
      <c r="E136" s="142" t="s">
        <v>1</v>
      </c>
      <c r="F136" s="143" t="s">
        <v>142</v>
      </c>
      <c r="H136" s="144">
        <v>124</v>
      </c>
      <c r="I136" s="145"/>
      <c r="L136" s="140"/>
      <c r="M136" s="146"/>
      <c r="T136" s="147"/>
      <c r="AT136" s="142" t="s">
        <v>122</v>
      </c>
      <c r="AU136" s="142" t="s">
        <v>78</v>
      </c>
      <c r="AV136" s="139" t="s">
        <v>78</v>
      </c>
      <c r="AW136" s="139" t="s">
        <v>28</v>
      </c>
      <c r="AX136" s="139" t="s">
        <v>76</v>
      </c>
      <c r="AY136" s="142" t="s">
        <v>114</v>
      </c>
    </row>
    <row r="137" spans="2:65" s="112" customFormat="1" ht="22.7" customHeight="1" x14ac:dyDescent="0.2">
      <c r="B137" s="113"/>
      <c r="D137" s="114" t="s">
        <v>70</v>
      </c>
      <c r="E137" s="123" t="s">
        <v>78</v>
      </c>
      <c r="F137" s="123" t="s">
        <v>143</v>
      </c>
      <c r="I137" s="116"/>
      <c r="J137" s="124">
        <f>BK137</f>
        <v>0</v>
      </c>
      <c r="L137" s="113"/>
      <c r="M137" s="118"/>
      <c r="P137" s="119">
        <f>SUM(P138:P143)</f>
        <v>0</v>
      </c>
      <c r="R137" s="119">
        <f>SUM(R138:R143)</f>
        <v>5.2716937999999995</v>
      </c>
      <c r="T137" s="120">
        <f>SUM(T138:T143)</f>
        <v>0</v>
      </c>
      <c r="AR137" s="114" t="s">
        <v>76</v>
      </c>
      <c r="AT137" s="121" t="s">
        <v>70</v>
      </c>
      <c r="AU137" s="121" t="s">
        <v>76</v>
      </c>
      <c r="AY137" s="114" t="s">
        <v>114</v>
      </c>
      <c r="BK137" s="122">
        <f>SUM(BK138:BK143)</f>
        <v>0</v>
      </c>
    </row>
    <row r="138" spans="2:65" s="16" customFormat="1" ht="24.2" customHeight="1" x14ac:dyDescent="0.25">
      <c r="B138" s="17"/>
      <c r="C138" s="125" t="s">
        <v>144</v>
      </c>
      <c r="D138" s="125" t="s">
        <v>116</v>
      </c>
      <c r="E138" s="126" t="s">
        <v>145</v>
      </c>
      <c r="F138" s="127" t="s">
        <v>146</v>
      </c>
      <c r="G138" s="128" t="s">
        <v>134</v>
      </c>
      <c r="H138" s="129">
        <v>1.8</v>
      </c>
      <c r="I138" s="130"/>
      <c r="J138" s="131">
        <f>ROUND(I138*H138,2)</f>
        <v>0</v>
      </c>
      <c r="K138" s="132"/>
      <c r="L138" s="17"/>
      <c r="M138" s="133" t="s">
        <v>1</v>
      </c>
      <c r="N138" s="134" t="s">
        <v>36</v>
      </c>
      <c r="P138" s="135">
        <f>O138*H138</f>
        <v>0</v>
      </c>
      <c r="Q138" s="135">
        <v>2.5018699999999998</v>
      </c>
      <c r="R138" s="135">
        <f>Q138*H138</f>
        <v>4.5033659999999998</v>
      </c>
      <c r="S138" s="135">
        <v>0</v>
      </c>
      <c r="T138" s="136">
        <f>S138*H138</f>
        <v>0</v>
      </c>
      <c r="AR138" s="137" t="s">
        <v>120</v>
      </c>
      <c r="AT138" s="137" t="s">
        <v>116</v>
      </c>
      <c r="AU138" s="137" t="s">
        <v>78</v>
      </c>
      <c r="AY138" s="2" t="s">
        <v>114</v>
      </c>
      <c r="BE138" s="138">
        <f>IF(N138="základní",J138,0)</f>
        <v>0</v>
      </c>
      <c r="BF138" s="138">
        <f>IF(N138="snížená",J138,0)</f>
        <v>0</v>
      </c>
      <c r="BG138" s="138">
        <f>IF(N138="zákl. přenesená",J138,0)</f>
        <v>0</v>
      </c>
      <c r="BH138" s="138">
        <f>IF(N138="sníž. přenesená",J138,0)</f>
        <v>0</v>
      </c>
      <c r="BI138" s="138">
        <f>IF(N138="nulová",J138,0)</f>
        <v>0</v>
      </c>
      <c r="BJ138" s="2" t="s">
        <v>76</v>
      </c>
      <c r="BK138" s="138">
        <f>ROUND(I138*H138,2)</f>
        <v>0</v>
      </c>
      <c r="BL138" s="2" t="s">
        <v>120</v>
      </c>
      <c r="BM138" s="137" t="s">
        <v>147</v>
      </c>
    </row>
    <row r="139" spans="2:65" s="139" customFormat="1" ht="11.25" x14ac:dyDescent="0.25">
      <c r="B139" s="140"/>
      <c r="D139" s="141" t="s">
        <v>122</v>
      </c>
      <c r="E139" s="142" t="s">
        <v>1</v>
      </c>
      <c r="F139" s="143" t="s">
        <v>148</v>
      </c>
      <c r="H139" s="144">
        <v>1.8</v>
      </c>
      <c r="I139" s="145"/>
      <c r="L139" s="140"/>
      <c r="M139" s="146"/>
      <c r="T139" s="147"/>
      <c r="AT139" s="142" t="s">
        <v>122</v>
      </c>
      <c r="AU139" s="142" t="s">
        <v>78</v>
      </c>
      <c r="AV139" s="139" t="s">
        <v>78</v>
      </c>
      <c r="AW139" s="139" t="s">
        <v>28</v>
      </c>
      <c r="AX139" s="139" t="s">
        <v>76</v>
      </c>
      <c r="AY139" s="142" t="s">
        <v>114</v>
      </c>
    </row>
    <row r="140" spans="2:65" s="16" customFormat="1" ht="24.2" customHeight="1" x14ac:dyDescent="0.25">
      <c r="B140" s="17"/>
      <c r="C140" s="148" t="s">
        <v>149</v>
      </c>
      <c r="D140" s="148" t="s">
        <v>150</v>
      </c>
      <c r="E140" s="149" t="s">
        <v>151</v>
      </c>
      <c r="F140" s="150" t="s">
        <v>152</v>
      </c>
      <c r="G140" s="151" t="s">
        <v>153</v>
      </c>
      <c r="H140" s="152">
        <v>290</v>
      </c>
      <c r="I140" s="153"/>
      <c r="J140" s="154">
        <f>ROUND(I140*H140,2)</f>
        <v>0</v>
      </c>
      <c r="K140" s="155"/>
      <c r="L140" s="156"/>
      <c r="M140" s="157" t="s">
        <v>1</v>
      </c>
      <c r="N140" s="158" t="s">
        <v>36</v>
      </c>
      <c r="P140" s="135">
        <f>O140*H140</f>
        <v>0</v>
      </c>
      <c r="Q140" s="135">
        <v>1.1999999999999999E-3</v>
      </c>
      <c r="R140" s="135">
        <f>Q140*H140</f>
        <v>0.34799999999999998</v>
      </c>
      <c r="S140" s="135">
        <v>0</v>
      </c>
      <c r="T140" s="136">
        <f>S140*H140</f>
        <v>0</v>
      </c>
      <c r="AR140" s="137" t="s">
        <v>154</v>
      </c>
      <c r="AT140" s="137" t="s">
        <v>150</v>
      </c>
      <c r="AU140" s="137" t="s">
        <v>78</v>
      </c>
      <c r="AY140" s="2" t="s">
        <v>114</v>
      </c>
      <c r="BE140" s="138">
        <f>IF(N140="základní",J140,0)</f>
        <v>0</v>
      </c>
      <c r="BF140" s="138">
        <f>IF(N140="snížená",J140,0)</f>
        <v>0</v>
      </c>
      <c r="BG140" s="138">
        <f>IF(N140="zákl. přenesená",J140,0)</f>
        <v>0</v>
      </c>
      <c r="BH140" s="138">
        <f>IF(N140="sníž. přenesená",J140,0)</f>
        <v>0</v>
      </c>
      <c r="BI140" s="138">
        <f>IF(N140="nulová",J140,0)</f>
        <v>0</v>
      </c>
      <c r="BJ140" s="2" t="s">
        <v>76</v>
      </c>
      <c r="BK140" s="138">
        <f>ROUND(I140*H140,2)</f>
        <v>0</v>
      </c>
      <c r="BL140" s="2" t="s">
        <v>120</v>
      </c>
      <c r="BM140" s="137" t="s">
        <v>155</v>
      </c>
    </row>
    <row r="141" spans="2:65" s="16" customFormat="1" ht="24.2" customHeight="1" x14ac:dyDescent="0.25">
      <c r="B141" s="17"/>
      <c r="C141" s="125" t="s">
        <v>156</v>
      </c>
      <c r="D141" s="125" t="s">
        <v>116</v>
      </c>
      <c r="E141" s="126" t="s">
        <v>157</v>
      </c>
      <c r="F141" s="127" t="s">
        <v>158</v>
      </c>
      <c r="G141" s="128" t="s">
        <v>119</v>
      </c>
      <c r="H141" s="129">
        <v>12</v>
      </c>
      <c r="I141" s="130"/>
      <c r="J141" s="131">
        <f>ROUND(I141*H141,2)</f>
        <v>0</v>
      </c>
      <c r="K141" s="132"/>
      <c r="L141" s="17"/>
      <c r="M141" s="133" t="s">
        <v>1</v>
      </c>
      <c r="N141" s="134" t="s">
        <v>36</v>
      </c>
      <c r="P141" s="135">
        <f>O141*H141</f>
        <v>0</v>
      </c>
      <c r="Q141" s="135">
        <v>1.8249999999999999E-2</v>
      </c>
      <c r="R141" s="135">
        <f>Q141*H141</f>
        <v>0.21899999999999997</v>
      </c>
      <c r="S141" s="135">
        <v>0</v>
      </c>
      <c r="T141" s="136">
        <f>S141*H141</f>
        <v>0</v>
      </c>
      <c r="AR141" s="137" t="s">
        <v>120</v>
      </c>
      <c r="AT141" s="137" t="s">
        <v>116</v>
      </c>
      <c r="AU141" s="137" t="s">
        <v>78</v>
      </c>
      <c r="AY141" s="2" t="s">
        <v>114</v>
      </c>
      <c r="BE141" s="138">
        <f>IF(N141="základní",J141,0)</f>
        <v>0</v>
      </c>
      <c r="BF141" s="138">
        <f>IF(N141="snížená",J141,0)</f>
        <v>0</v>
      </c>
      <c r="BG141" s="138">
        <f>IF(N141="zákl. přenesená",J141,0)</f>
        <v>0</v>
      </c>
      <c r="BH141" s="138">
        <f>IF(N141="sníž. přenesená",J141,0)</f>
        <v>0</v>
      </c>
      <c r="BI141" s="138">
        <f>IF(N141="nulová",J141,0)</f>
        <v>0</v>
      </c>
      <c r="BJ141" s="2" t="s">
        <v>76</v>
      </c>
      <c r="BK141" s="138">
        <f>ROUND(I141*H141,2)</f>
        <v>0</v>
      </c>
      <c r="BL141" s="2" t="s">
        <v>120</v>
      </c>
      <c r="BM141" s="137" t="s">
        <v>159</v>
      </c>
    </row>
    <row r="142" spans="2:65" s="139" customFormat="1" ht="11.25" x14ac:dyDescent="0.25">
      <c r="B142" s="140"/>
      <c r="D142" s="141" t="s">
        <v>122</v>
      </c>
      <c r="E142" s="142" t="s">
        <v>1</v>
      </c>
      <c r="F142" s="143" t="s">
        <v>160</v>
      </c>
      <c r="H142" s="144">
        <v>12</v>
      </c>
      <c r="I142" s="145"/>
      <c r="L142" s="140"/>
      <c r="M142" s="146"/>
      <c r="T142" s="147"/>
      <c r="AT142" s="142" t="s">
        <v>122</v>
      </c>
      <c r="AU142" s="142" t="s">
        <v>78</v>
      </c>
      <c r="AV142" s="139" t="s">
        <v>78</v>
      </c>
      <c r="AW142" s="139" t="s">
        <v>28</v>
      </c>
      <c r="AX142" s="139" t="s">
        <v>76</v>
      </c>
      <c r="AY142" s="142" t="s">
        <v>114</v>
      </c>
    </row>
    <row r="143" spans="2:65" s="16" customFormat="1" ht="21.75" customHeight="1" x14ac:dyDescent="0.25">
      <c r="B143" s="17"/>
      <c r="C143" s="125" t="s">
        <v>161</v>
      </c>
      <c r="D143" s="125" t="s">
        <v>116</v>
      </c>
      <c r="E143" s="126" t="s">
        <v>162</v>
      </c>
      <c r="F143" s="127" t="s">
        <v>163</v>
      </c>
      <c r="G143" s="128" t="s">
        <v>164</v>
      </c>
      <c r="H143" s="129">
        <v>0.19</v>
      </c>
      <c r="I143" s="130"/>
      <c r="J143" s="131">
        <f>ROUND(I143*H143,2)</f>
        <v>0</v>
      </c>
      <c r="K143" s="132"/>
      <c r="L143" s="17"/>
      <c r="M143" s="133" t="s">
        <v>1</v>
      </c>
      <c r="N143" s="134" t="s">
        <v>36</v>
      </c>
      <c r="P143" s="135">
        <f>O143*H143</f>
        <v>0</v>
      </c>
      <c r="Q143" s="135">
        <v>1.05962</v>
      </c>
      <c r="R143" s="135">
        <f>Q143*H143</f>
        <v>0.2013278</v>
      </c>
      <c r="S143" s="135">
        <v>0</v>
      </c>
      <c r="T143" s="136">
        <f>S143*H143</f>
        <v>0</v>
      </c>
      <c r="AR143" s="137" t="s">
        <v>120</v>
      </c>
      <c r="AT143" s="137" t="s">
        <v>116</v>
      </c>
      <c r="AU143" s="137" t="s">
        <v>78</v>
      </c>
      <c r="AY143" s="2" t="s">
        <v>114</v>
      </c>
      <c r="BE143" s="138">
        <f>IF(N143="základní",J143,0)</f>
        <v>0</v>
      </c>
      <c r="BF143" s="138">
        <f>IF(N143="snížená",J143,0)</f>
        <v>0</v>
      </c>
      <c r="BG143" s="138">
        <f>IF(N143="zákl. přenesená",J143,0)</f>
        <v>0</v>
      </c>
      <c r="BH143" s="138">
        <f>IF(N143="sníž. přenesená",J143,0)</f>
        <v>0</v>
      </c>
      <c r="BI143" s="138">
        <f>IF(N143="nulová",J143,0)</f>
        <v>0</v>
      </c>
      <c r="BJ143" s="2" t="s">
        <v>76</v>
      </c>
      <c r="BK143" s="138">
        <f>ROUND(I143*H143,2)</f>
        <v>0</v>
      </c>
      <c r="BL143" s="2" t="s">
        <v>120</v>
      </c>
      <c r="BM143" s="137" t="s">
        <v>165</v>
      </c>
    </row>
    <row r="144" spans="2:65" s="112" customFormat="1" ht="22.7" customHeight="1" x14ac:dyDescent="0.2">
      <c r="B144" s="113"/>
      <c r="D144" s="114" t="s">
        <v>70</v>
      </c>
      <c r="E144" s="123" t="s">
        <v>128</v>
      </c>
      <c r="F144" s="123" t="s">
        <v>166</v>
      </c>
      <c r="I144" s="116"/>
      <c r="J144" s="124">
        <f>BK144</f>
        <v>0</v>
      </c>
      <c r="L144" s="113"/>
      <c r="M144" s="118"/>
      <c r="P144" s="119">
        <f>SUM(P145:P156)</f>
        <v>0</v>
      </c>
      <c r="R144" s="119">
        <f>SUM(R145:R156)</f>
        <v>43.228699999999996</v>
      </c>
      <c r="T144" s="120">
        <f>SUM(T145:T156)</f>
        <v>0</v>
      </c>
      <c r="AR144" s="114" t="s">
        <v>76</v>
      </c>
      <c r="AT144" s="121" t="s">
        <v>70</v>
      </c>
      <c r="AU144" s="121" t="s">
        <v>76</v>
      </c>
      <c r="AY144" s="114" t="s">
        <v>114</v>
      </c>
      <c r="BK144" s="122">
        <f>SUM(BK145:BK156)</f>
        <v>0</v>
      </c>
    </row>
    <row r="145" spans="2:65" s="16" customFormat="1" ht="24.2" customHeight="1" x14ac:dyDescent="0.25">
      <c r="B145" s="17"/>
      <c r="C145" s="125" t="s">
        <v>167</v>
      </c>
      <c r="D145" s="125" t="s">
        <v>116</v>
      </c>
      <c r="E145" s="126" t="s">
        <v>168</v>
      </c>
      <c r="F145" s="127" t="s">
        <v>169</v>
      </c>
      <c r="G145" s="128" t="s">
        <v>126</v>
      </c>
      <c r="H145" s="129">
        <v>30</v>
      </c>
      <c r="I145" s="130"/>
      <c r="J145" s="131">
        <f t="shared" ref="J145:J151" si="0">ROUND(I145*H145,2)</f>
        <v>0</v>
      </c>
      <c r="K145" s="132"/>
      <c r="L145" s="17"/>
      <c r="M145" s="133" t="s">
        <v>1</v>
      </c>
      <c r="N145" s="134" t="s">
        <v>36</v>
      </c>
      <c r="P145" s="135">
        <f t="shared" ref="P145:P151" si="1">O145*H145</f>
        <v>0</v>
      </c>
      <c r="Q145" s="135">
        <v>4.6800000000000001E-3</v>
      </c>
      <c r="R145" s="135">
        <f t="shared" ref="R145:R151" si="2">Q145*H145</f>
        <v>0.1404</v>
      </c>
      <c r="S145" s="135">
        <v>0</v>
      </c>
      <c r="T145" s="136">
        <f t="shared" ref="T145:T151" si="3">S145*H145</f>
        <v>0</v>
      </c>
      <c r="AR145" s="137" t="s">
        <v>120</v>
      </c>
      <c r="AT145" s="137" t="s">
        <v>116</v>
      </c>
      <c r="AU145" s="137" t="s">
        <v>78</v>
      </c>
      <c r="AY145" s="2" t="s">
        <v>114</v>
      </c>
      <c r="BE145" s="138">
        <f t="shared" ref="BE145:BE151" si="4">IF(N145="základní",J145,0)</f>
        <v>0</v>
      </c>
      <c r="BF145" s="138">
        <f t="shared" ref="BF145:BF151" si="5">IF(N145="snížená",J145,0)</f>
        <v>0</v>
      </c>
      <c r="BG145" s="138">
        <f t="shared" ref="BG145:BG151" si="6">IF(N145="zákl. přenesená",J145,0)</f>
        <v>0</v>
      </c>
      <c r="BH145" s="138">
        <f t="shared" ref="BH145:BH151" si="7">IF(N145="sníž. přenesená",J145,0)</f>
        <v>0</v>
      </c>
      <c r="BI145" s="138">
        <f t="shared" ref="BI145:BI151" si="8">IF(N145="nulová",J145,0)</f>
        <v>0</v>
      </c>
      <c r="BJ145" s="2" t="s">
        <v>76</v>
      </c>
      <c r="BK145" s="138">
        <f t="shared" ref="BK145:BK151" si="9">ROUND(I145*H145,2)</f>
        <v>0</v>
      </c>
      <c r="BL145" s="2" t="s">
        <v>120</v>
      </c>
      <c r="BM145" s="137" t="s">
        <v>170</v>
      </c>
    </row>
    <row r="146" spans="2:65" s="16" customFormat="1" ht="16.5" customHeight="1" x14ac:dyDescent="0.25">
      <c r="B146" s="17"/>
      <c r="C146" s="148" t="s">
        <v>171</v>
      </c>
      <c r="D146" s="148" t="s">
        <v>150</v>
      </c>
      <c r="E146" s="149" t="s">
        <v>172</v>
      </c>
      <c r="F146" s="150" t="s">
        <v>173</v>
      </c>
      <c r="G146" s="151" t="s">
        <v>126</v>
      </c>
      <c r="H146" s="152">
        <v>30</v>
      </c>
      <c r="I146" s="153"/>
      <c r="J146" s="154">
        <f t="shared" si="0"/>
        <v>0</v>
      </c>
      <c r="K146" s="155"/>
      <c r="L146" s="156"/>
      <c r="M146" s="157" t="s">
        <v>1</v>
      </c>
      <c r="N146" s="158" t="s">
        <v>36</v>
      </c>
      <c r="P146" s="135">
        <f t="shared" si="1"/>
        <v>0</v>
      </c>
      <c r="Q146" s="135">
        <v>0</v>
      </c>
      <c r="R146" s="135">
        <f t="shared" si="2"/>
        <v>0</v>
      </c>
      <c r="S146" s="135">
        <v>0</v>
      </c>
      <c r="T146" s="136">
        <f t="shared" si="3"/>
        <v>0</v>
      </c>
      <c r="AR146" s="137" t="s">
        <v>154</v>
      </c>
      <c r="AT146" s="137" t="s">
        <v>150</v>
      </c>
      <c r="AU146" s="137" t="s">
        <v>78</v>
      </c>
      <c r="AY146" s="2" t="s">
        <v>114</v>
      </c>
      <c r="BE146" s="138">
        <f t="shared" si="4"/>
        <v>0</v>
      </c>
      <c r="BF146" s="138">
        <f t="shared" si="5"/>
        <v>0</v>
      </c>
      <c r="BG146" s="138">
        <f t="shared" si="6"/>
        <v>0</v>
      </c>
      <c r="BH146" s="138">
        <f t="shared" si="7"/>
        <v>0</v>
      </c>
      <c r="BI146" s="138">
        <f t="shared" si="8"/>
        <v>0</v>
      </c>
      <c r="BJ146" s="2" t="s">
        <v>76</v>
      </c>
      <c r="BK146" s="138">
        <f t="shared" si="9"/>
        <v>0</v>
      </c>
      <c r="BL146" s="2" t="s">
        <v>120</v>
      </c>
      <c r="BM146" s="137" t="s">
        <v>174</v>
      </c>
    </row>
    <row r="147" spans="2:65" s="16" customFormat="1" ht="24.2" customHeight="1" x14ac:dyDescent="0.25">
      <c r="B147" s="17"/>
      <c r="C147" s="125" t="s">
        <v>154</v>
      </c>
      <c r="D147" s="125" t="s">
        <v>116</v>
      </c>
      <c r="E147" s="126" t="s">
        <v>175</v>
      </c>
      <c r="F147" s="127" t="s">
        <v>176</v>
      </c>
      <c r="G147" s="128" t="s">
        <v>126</v>
      </c>
      <c r="H147" s="129">
        <v>94</v>
      </c>
      <c r="I147" s="130"/>
      <c r="J147" s="131">
        <f t="shared" si="0"/>
        <v>0</v>
      </c>
      <c r="K147" s="132"/>
      <c r="L147" s="17"/>
      <c r="M147" s="133" t="s">
        <v>1</v>
      </c>
      <c r="N147" s="134" t="s">
        <v>36</v>
      </c>
      <c r="P147" s="135">
        <f t="shared" si="1"/>
        <v>0</v>
      </c>
      <c r="Q147" s="135">
        <v>0.17488999999999999</v>
      </c>
      <c r="R147" s="135">
        <f t="shared" si="2"/>
        <v>16.43966</v>
      </c>
      <c r="S147" s="135">
        <v>0</v>
      </c>
      <c r="T147" s="136">
        <f t="shared" si="3"/>
        <v>0</v>
      </c>
      <c r="AR147" s="137" t="s">
        <v>120</v>
      </c>
      <c r="AT147" s="137" t="s">
        <v>116</v>
      </c>
      <c r="AU147" s="137" t="s">
        <v>78</v>
      </c>
      <c r="AY147" s="2" t="s">
        <v>114</v>
      </c>
      <c r="BE147" s="138">
        <f t="shared" si="4"/>
        <v>0</v>
      </c>
      <c r="BF147" s="138">
        <f t="shared" si="5"/>
        <v>0</v>
      </c>
      <c r="BG147" s="138">
        <f t="shared" si="6"/>
        <v>0</v>
      </c>
      <c r="BH147" s="138">
        <f t="shared" si="7"/>
        <v>0</v>
      </c>
      <c r="BI147" s="138">
        <f t="shared" si="8"/>
        <v>0</v>
      </c>
      <c r="BJ147" s="2" t="s">
        <v>76</v>
      </c>
      <c r="BK147" s="138">
        <f t="shared" si="9"/>
        <v>0</v>
      </c>
      <c r="BL147" s="2" t="s">
        <v>120</v>
      </c>
      <c r="BM147" s="137" t="s">
        <v>177</v>
      </c>
    </row>
    <row r="148" spans="2:65" s="16" customFormat="1" ht="24.2" customHeight="1" x14ac:dyDescent="0.25">
      <c r="B148" s="17"/>
      <c r="C148" s="148" t="s">
        <v>178</v>
      </c>
      <c r="D148" s="148" t="s">
        <v>150</v>
      </c>
      <c r="E148" s="149" t="s">
        <v>179</v>
      </c>
      <c r="F148" s="150" t="s">
        <v>180</v>
      </c>
      <c r="G148" s="151" t="s">
        <v>126</v>
      </c>
      <c r="H148" s="152">
        <v>4</v>
      </c>
      <c r="I148" s="153"/>
      <c r="J148" s="154">
        <f t="shared" si="0"/>
        <v>0</v>
      </c>
      <c r="K148" s="155"/>
      <c r="L148" s="156"/>
      <c r="M148" s="157" t="s">
        <v>1</v>
      </c>
      <c r="N148" s="158" t="s">
        <v>36</v>
      </c>
      <c r="P148" s="135">
        <f t="shared" si="1"/>
        <v>0</v>
      </c>
      <c r="Q148" s="135">
        <v>4.3E-3</v>
      </c>
      <c r="R148" s="135">
        <f t="shared" si="2"/>
        <v>1.72E-2</v>
      </c>
      <c r="S148" s="135">
        <v>0</v>
      </c>
      <c r="T148" s="136">
        <f t="shared" si="3"/>
        <v>0</v>
      </c>
      <c r="AR148" s="137" t="s">
        <v>154</v>
      </c>
      <c r="AT148" s="137" t="s">
        <v>150</v>
      </c>
      <c r="AU148" s="137" t="s">
        <v>78</v>
      </c>
      <c r="AY148" s="2" t="s">
        <v>114</v>
      </c>
      <c r="BE148" s="138">
        <f t="shared" si="4"/>
        <v>0</v>
      </c>
      <c r="BF148" s="138">
        <f t="shared" si="5"/>
        <v>0</v>
      </c>
      <c r="BG148" s="138">
        <f t="shared" si="6"/>
        <v>0</v>
      </c>
      <c r="BH148" s="138">
        <f t="shared" si="7"/>
        <v>0</v>
      </c>
      <c r="BI148" s="138">
        <f t="shared" si="8"/>
        <v>0</v>
      </c>
      <c r="BJ148" s="2" t="s">
        <v>76</v>
      </c>
      <c r="BK148" s="138">
        <f t="shared" si="9"/>
        <v>0</v>
      </c>
      <c r="BL148" s="2" t="s">
        <v>120</v>
      </c>
      <c r="BM148" s="137" t="s">
        <v>181</v>
      </c>
    </row>
    <row r="149" spans="2:65" s="16" customFormat="1" ht="16.5" customHeight="1" x14ac:dyDescent="0.25">
      <c r="B149" s="17"/>
      <c r="C149" s="148" t="s">
        <v>182</v>
      </c>
      <c r="D149" s="148" t="s">
        <v>150</v>
      </c>
      <c r="E149" s="149" t="s">
        <v>183</v>
      </c>
      <c r="F149" s="150" t="s">
        <v>184</v>
      </c>
      <c r="G149" s="151" t="s">
        <v>126</v>
      </c>
      <c r="H149" s="152">
        <v>90</v>
      </c>
      <c r="I149" s="153"/>
      <c r="J149" s="154">
        <f t="shared" si="0"/>
        <v>0</v>
      </c>
      <c r="K149" s="155"/>
      <c r="L149" s="156"/>
      <c r="M149" s="157" t="s">
        <v>1</v>
      </c>
      <c r="N149" s="158" t="s">
        <v>36</v>
      </c>
      <c r="P149" s="135">
        <f t="shared" si="1"/>
        <v>0</v>
      </c>
      <c r="Q149" s="135">
        <v>4.4999999999999997E-3</v>
      </c>
      <c r="R149" s="135">
        <f t="shared" si="2"/>
        <v>0.40499999999999997</v>
      </c>
      <c r="S149" s="135">
        <v>0</v>
      </c>
      <c r="T149" s="136">
        <f t="shared" si="3"/>
        <v>0</v>
      </c>
      <c r="AR149" s="137" t="s">
        <v>154</v>
      </c>
      <c r="AT149" s="137" t="s">
        <v>150</v>
      </c>
      <c r="AU149" s="137" t="s">
        <v>78</v>
      </c>
      <c r="AY149" s="2" t="s">
        <v>114</v>
      </c>
      <c r="BE149" s="138">
        <f t="shared" si="4"/>
        <v>0</v>
      </c>
      <c r="BF149" s="138">
        <f t="shared" si="5"/>
        <v>0</v>
      </c>
      <c r="BG149" s="138">
        <f t="shared" si="6"/>
        <v>0</v>
      </c>
      <c r="BH149" s="138">
        <f t="shared" si="7"/>
        <v>0</v>
      </c>
      <c r="BI149" s="138">
        <f t="shared" si="8"/>
        <v>0</v>
      </c>
      <c r="BJ149" s="2" t="s">
        <v>76</v>
      </c>
      <c r="BK149" s="138">
        <f t="shared" si="9"/>
        <v>0</v>
      </c>
      <c r="BL149" s="2" t="s">
        <v>120</v>
      </c>
      <c r="BM149" s="137" t="s">
        <v>185</v>
      </c>
    </row>
    <row r="150" spans="2:65" s="16" customFormat="1" ht="24.2" customHeight="1" x14ac:dyDescent="0.25">
      <c r="B150" s="17"/>
      <c r="C150" s="125" t="s">
        <v>186</v>
      </c>
      <c r="D150" s="125" t="s">
        <v>116</v>
      </c>
      <c r="E150" s="126" t="s">
        <v>187</v>
      </c>
      <c r="F150" s="127" t="s">
        <v>188</v>
      </c>
      <c r="G150" s="128" t="s">
        <v>126</v>
      </c>
      <c r="H150" s="129">
        <v>2</v>
      </c>
      <c r="I150" s="130"/>
      <c r="J150" s="131">
        <f t="shared" si="0"/>
        <v>0</v>
      </c>
      <c r="K150" s="132"/>
      <c r="L150" s="17"/>
      <c r="M150" s="133" t="s">
        <v>1</v>
      </c>
      <c r="N150" s="134" t="s">
        <v>36</v>
      </c>
      <c r="P150" s="135">
        <f t="shared" si="1"/>
        <v>0</v>
      </c>
      <c r="Q150" s="135">
        <v>0</v>
      </c>
      <c r="R150" s="135">
        <f t="shared" si="2"/>
        <v>0</v>
      </c>
      <c r="S150" s="135">
        <v>0</v>
      </c>
      <c r="T150" s="136">
        <f t="shared" si="3"/>
        <v>0</v>
      </c>
      <c r="AR150" s="137" t="s">
        <v>120</v>
      </c>
      <c r="AT150" s="137" t="s">
        <v>116</v>
      </c>
      <c r="AU150" s="137" t="s">
        <v>78</v>
      </c>
      <c r="AY150" s="2" t="s">
        <v>114</v>
      </c>
      <c r="BE150" s="138">
        <f t="shared" si="4"/>
        <v>0</v>
      </c>
      <c r="BF150" s="138">
        <f t="shared" si="5"/>
        <v>0</v>
      </c>
      <c r="BG150" s="138">
        <f t="shared" si="6"/>
        <v>0</v>
      </c>
      <c r="BH150" s="138">
        <f t="shared" si="7"/>
        <v>0</v>
      </c>
      <c r="BI150" s="138">
        <f t="shared" si="8"/>
        <v>0</v>
      </c>
      <c r="BJ150" s="2" t="s">
        <v>76</v>
      </c>
      <c r="BK150" s="138">
        <f t="shared" si="9"/>
        <v>0</v>
      </c>
      <c r="BL150" s="2" t="s">
        <v>120</v>
      </c>
      <c r="BM150" s="137" t="s">
        <v>189</v>
      </c>
    </row>
    <row r="151" spans="2:65" s="16" customFormat="1" ht="24.2" customHeight="1" x14ac:dyDescent="0.25">
      <c r="B151" s="17"/>
      <c r="C151" s="125" t="s">
        <v>190</v>
      </c>
      <c r="D151" s="125" t="s">
        <v>116</v>
      </c>
      <c r="E151" s="126" t="s">
        <v>191</v>
      </c>
      <c r="F151" s="127" t="s">
        <v>192</v>
      </c>
      <c r="G151" s="128" t="s">
        <v>126</v>
      </c>
      <c r="H151" s="129">
        <v>90</v>
      </c>
      <c r="I151" s="130"/>
      <c r="J151" s="131">
        <f t="shared" si="0"/>
        <v>0</v>
      </c>
      <c r="K151" s="132"/>
      <c r="L151" s="17"/>
      <c r="M151" s="133" t="s">
        <v>1</v>
      </c>
      <c r="N151" s="134" t="s">
        <v>36</v>
      </c>
      <c r="P151" s="135">
        <f t="shared" si="1"/>
        <v>0</v>
      </c>
      <c r="Q151" s="135">
        <v>1.1999999999999999E-3</v>
      </c>
      <c r="R151" s="135">
        <f t="shared" si="2"/>
        <v>0.10799999999999998</v>
      </c>
      <c r="S151" s="135">
        <v>0</v>
      </c>
      <c r="T151" s="136">
        <f t="shared" si="3"/>
        <v>0</v>
      </c>
      <c r="AR151" s="137" t="s">
        <v>120</v>
      </c>
      <c r="AT151" s="137" t="s">
        <v>116</v>
      </c>
      <c r="AU151" s="137" t="s">
        <v>78</v>
      </c>
      <c r="AY151" s="2" t="s">
        <v>114</v>
      </c>
      <c r="BE151" s="138">
        <f t="shared" si="4"/>
        <v>0</v>
      </c>
      <c r="BF151" s="138">
        <f t="shared" si="5"/>
        <v>0</v>
      </c>
      <c r="BG151" s="138">
        <f t="shared" si="6"/>
        <v>0</v>
      </c>
      <c r="BH151" s="138">
        <f t="shared" si="7"/>
        <v>0</v>
      </c>
      <c r="BI151" s="138">
        <f t="shared" si="8"/>
        <v>0</v>
      </c>
      <c r="BJ151" s="2" t="s">
        <v>76</v>
      </c>
      <c r="BK151" s="138">
        <f t="shared" si="9"/>
        <v>0</v>
      </c>
      <c r="BL151" s="2" t="s">
        <v>120</v>
      </c>
      <c r="BM151" s="137" t="s">
        <v>193</v>
      </c>
    </row>
    <row r="152" spans="2:65" s="139" customFormat="1" ht="11.25" x14ac:dyDescent="0.25">
      <c r="B152" s="140"/>
      <c r="D152" s="141" t="s">
        <v>122</v>
      </c>
      <c r="E152" s="142" t="s">
        <v>1</v>
      </c>
      <c r="F152" s="143" t="s">
        <v>194</v>
      </c>
      <c r="H152" s="144">
        <v>90</v>
      </c>
      <c r="I152" s="145"/>
      <c r="L152" s="140"/>
      <c r="M152" s="146"/>
      <c r="T152" s="147"/>
      <c r="AT152" s="142" t="s">
        <v>122</v>
      </c>
      <c r="AU152" s="142" t="s">
        <v>78</v>
      </c>
      <c r="AV152" s="139" t="s">
        <v>78</v>
      </c>
      <c r="AW152" s="139" t="s">
        <v>28</v>
      </c>
      <c r="AX152" s="139" t="s">
        <v>76</v>
      </c>
      <c r="AY152" s="142" t="s">
        <v>114</v>
      </c>
    </row>
    <row r="153" spans="2:65" s="16" customFormat="1" ht="24.2" customHeight="1" x14ac:dyDescent="0.25">
      <c r="B153" s="17"/>
      <c r="C153" s="148" t="s">
        <v>195</v>
      </c>
      <c r="D153" s="148" t="s">
        <v>150</v>
      </c>
      <c r="E153" s="149" t="s">
        <v>196</v>
      </c>
      <c r="F153" s="150" t="s">
        <v>197</v>
      </c>
      <c r="G153" s="151" t="s">
        <v>126</v>
      </c>
      <c r="H153" s="152">
        <v>90</v>
      </c>
      <c r="I153" s="153"/>
      <c r="J153" s="154">
        <f>ROUND(I153*H153,2)</f>
        <v>0</v>
      </c>
      <c r="K153" s="155"/>
      <c r="L153" s="156"/>
      <c r="M153" s="157" t="s">
        <v>1</v>
      </c>
      <c r="N153" s="158" t="s">
        <v>36</v>
      </c>
      <c r="P153" s="135">
        <f>O153*H153</f>
        <v>0</v>
      </c>
      <c r="Q153" s="135">
        <v>9.6000000000000002E-2</v>
      </c>
      <c r="R153" s="135">
        <f>Q153*H153</f>
        <v>8.64</v>
      </c>
      <c r="S153" s="135">
        <v>0</v>
      </c>
      <c r="T153" s="136">
        <f>S153*H153</f>
        <v>0</v>
      </c>
      <c r="AR153" s="137" t="s">
        <v>154</v>
      </c>
      <c r="AT153" s="137" t="s">
        <v>150</v>
      </c>
      <c r="AU153" s="137" t="s">
        <v>78</v>
      </c>
      <c r="AY153" s="2" t="s">
        <v>114</v>
      </c>
      <c r="BE153" s="138">
        <f>IF(N153="základní",J153,0)</f>
        <v>0</v>
      </c>
      <c r="BF153" s="138">
        <f>IF(N153="snížená",J153,0)</f>
        <v>0</v>
      </c>
      <c r="BG153" s="138">
        <f>IF(N153="zákl. přenesená",J153,0)</f>
        <v>0</v>
      </c>
      <c r="BH153" s="138">
        <f>IF(N153="sníž. přenesená",J153,0)</f>
        <v>0</v>
      </c>
      <c r="BI153" s="138">
        <f>IF(N153="nulová",J153,0)</f>
        <v>0</v>
      </c>
      <c r="BJ153" s="2" t="s">
        <v>76</v>
      </c>
      <c r="BK153" s="138">
        <f>ROUND(I153*H153,2)</f>
        <v>0</v>
      </c>
      <c r="BL153" s="2" t="s">
        <v>120</v>
      </c>
      <c r="BM153" s="137" t="s">
        <v>198</v>
      </c>
    </row>
    <row r="154" spans="2:65" s="16" customFormat="1" ht="24.2" customHeight="1" x14ac:dyDescent="0.25">
      <c r="B154" s="17"/>
      <c r="C154" s="148" t="s">
        <v>199</v>
      </c>
      <c r="D154" s="148" t="s">
        <v>150</v>
      </c>
      <c r="E154" s="149" t="s">
        <v>200</v>
      </c>
      <c r="F154" s="150" t="s">
        <v>201</v>
      </c>
      <c r="G154" s="151" t="s">
        <v>126</v>
      </c>
      <c r="H154" s="152">
        <v>180</v>
      </c>
      <c r="I154" s="153"/>
      <c r="J154" s="154">
        <f>ROUND(I154*H154,2)</f>
        <v>0</v>
      </c>
      <c r="K154" s="155"/>
      <c r="L154" s="156"/>
      <c r="M154" s="157" t="s">
        <v>1</v>
      </c>
      <c r="N154" s="158" t="s">
        <v>36</v>
      </c>
      <c r="P154" s="135">
        <f>O154*H154</f>
        <v>0</v>
      </c>
      <c r="Q154" s="135">
        <v>9.6000000000000002E-2</v>
      </c>
      <c r="R154" s="135">
        <f>Q154*H154</f>
        <v>17.28</v>
      </c>
      <c r="S154" s="135">
        <v>0</v>
      </c>
      <c r="T154" s="136">
        <f>S154*H154</f>
        <v>0</v>
      </c>
      <c r="AR154" s="137" t="s">
        <v>154</v>
      </c>
      <c r="AT154" s="137" t="s">
        <v>150</v>
      </c>
      <c r="AU154" s="137" t="s">
        <v>78</v>
      </c>
      <c r="AY154" s="2" t="s">
        <v>114</v>
      </c>
      <c r="BE154" s="138">
        <f>IF(N154="základní",J154,0)</f>
        <v>0</v>
      </c>
      <c r="BF154" s="138">
        <f>IF(N154="snížená",J154,0)</f>
        <v>0</v>
      </c>
      <c r="BG154" s="138">
        <f>IF(N154="zákl. přenesená",J154,0)</f>
        <v>0</v>
      </c>
      <c r="BH154" s="138">
        <f>IF(N154="sníž. přenesená",J154,0)</f>
        <v>0</v>
      </c>
      <c r="BI154" s="138">
        <f>IF(N154="nulová",J154,0)</f>
        <v>0</v>
      </c>
      <c r="BJ154" s="2" t="s">
        <v>76</v>
      </c>
      <c r="BK154" s="138">
        <f>ROUND(I154*H154,2)</f>
        <v>0</v>
      </c>
      <c r="BL154" s="2" t="s">
        <v>120</v>
      </c>
      <c r="BM154" s="137" t="s">
        <v>202</v>
      </c>
    </row>
    <row r="155" spans="2:65" s="16" customFormat="1" ht="24.2" customHeight="1" x14ac:dyDescent="0.25">
      <c r="B155" s="17"/>
      <c r="C155" s="125" t="s">
        <v>8</v>
      </c>
      <c r="D155" s="125" t="s">
        <v>116</v>
      </c>
      <c r="E155" s="126" t="s">
        <v>203</v>
      </c>
      <c r="F155" s="127" t="s">
        <v>204</v>
      </c>
      <c r="G155" s="128" t="s">
        <v>153</v>
      </c>
      <c r="H155" s="129">
        <v>270</v>
      </c>
      <c r="I155" s="130"/>
      <c r="J155" s="131">
        <f>ROUND(I155*H155,2)</f>
        <v>0</v>
      </c>
      <c r="K155" s="132"/>
      <c r="L155" s="17"/>
      <c r="M155" s="133" t="s">
        <v>1</v>
      </c>
      <c r="N155" s="134" t="s">
        <v>36</v>
      </c>
      <c r="P155" s="135">
        <f>O155*H155</f>
        <v>0</v>
      </c>
      <c r="Q155" s="135">
        <v>0</v>
      </c>
      <c r="R155" s="135">
        <f>Q155*H155</f>
        <v>0</v>
      </c>
      <c r="S155" s="135">
        <v>0</v>
      </c>
      <c r="T155" s="136">
        <f>S155*H155</f>
        <v>0</v>
      </c>
      <c r="AR155" s="137" t="s">
        <v>120</v>
      </c>
      <c r="AT155" s="137" t="s">
        <v>116</v>
      </c>
      <c r="AU155" s="137" t="s">
        <v>78</v>
      </c>
      <c r="AY155" s="2" t="s">
        <v>114</v>
      </c>
      <c r="BE155" s="138">
        <f>IF(N155="základní",J155,0)</f>
        <v>0</v>
      </c>
      <c r="BF155" s="138">
        <f>IF(N155="snížená",J155,0)</f>
        <v>0</v>
      </c>
      <c r="BG155" s="138">
        <f>IF(N155="zákl. přenesená",J155,0)</f>
        <v>0</v>
      </c>
      <c r="BH155" s="138">
        <f>IF(N155="sníž. přenesená",J155,0)</f>
        <v>0</v>
      </c>
      <c r="BI155" s="138">
        <f>IF(N155="nulová",J155,0)</f>
        <v>0</v>
      </c>
      <c r="BJ155" s="2" t="s">
        <v>76</v>
      </c>
      <c r="BK155" s="138">
        <f>ROUND(I155*H155,2)</f>
        <v>0</v>
      </c>
      <c r="BL155" s="2" t="s">
        <v>120</v>
      </c>
      <c r="BM155" s="137" t="s">
        <v>205</v>
      </c>
    </row>
    <row r="156" spans="2:65" s="16" customFormat="1" ht="16.5" customHeight="1" x14ac:dyDescent="0.25">
      <c r="B156" s="17"/>
      <c r="C156" s="148" t="s">
        <v>206</v>
      </c>
      <c r="D156" s="148" t="s">
        <v>150</v>
      </c>
      <c r="E156" s="149" t="s">
        <v>207</v>
      </c>
      <c r="F156" s="150" t="s">
        <v>208</v>
      </c>
      <c r="G156" s="151" t="s">
        <v>126</v>
      </c>
      <c r="H156" s="152">
        <v>2</v>
      </c>
      <c r="I156" s="153"/>
      <c r="J156" s="154">
        <f>ROUND(I156*H156,2)</f>
        <v>0</v>
      </c>
      <c r="K156" s="155"/>
      <c r="L156" s="156"/>
      <c r="M156" s="157" t="s">
        <v>1</v>
      </c>
      <c r="N156" s="158" t="s">
        <v>36</v>
      </c>
      <c r="P156" s="135">
        <f>O156*H156</f>
        <v>0</v>
      </c>
      <c r="Q156" s="135">
        <v>9.9220000000000003E-2</v>
      </c>
      <c r="R156" s="135">
        <f>Q156*H156</f>
        <v>0.19844000000000001</v>
      </c>
      <c r="S156" s="135">
        <v>0</v>
      </c>
      <c r="T156" s="136">
        <f>S156*H156</f>
        <v>0</v>
      </c>
      <c r="AR156" s="137" t="s">
        <v>154</v>
      </c>
      <c r="AT156" s="137" t="s">
        <v>150</v>
      </c>
      <c r="AU156" s="137" t="s">
        <v>78</v>
      </c>
      <c r="AY156" s="2" t="s">
        <v>114</v>
      </c>
      <c r="BE156" s="138">
        <f>IF(N156="základní",J156,0)</f>
        <v>0</v>
      </c>
      <c r="BF156" s="138">
        <f>IF(N156="snížená",J156,0)</f>
        <v>0</v>
      </c>
      <c r="BG156" s="138">
        <f>IF(N156="zákl. přenesená",J156,0)</f>
        <v>0</v>
      </c>
      <c r="BH156" s="138">
        <f>IF(N156="sníž. přenesená",J156,0)</f>
        <v>0</v>
      </c>
      <c r="BI156" s="138">
        <f>IF(N156="nulová",J156,0)</f>
        <v>0</v>
      </c>
      <c r="BJ156" s="2" t="s">
        <v>76</v>
      </c>
      <c r="BK156" s="138">
        <f>ROUND(I156*H156,2)</f>
        <v>0</v>
      </c>
      <c r="BL156" s="2" t="s">
        <v>120</v>
      </c>
      <c r="BM156" s="137" t="s">
        <v>209</v>
      </c>
    </row>
    <row r="157" spans="2:65" s="112" customFormat="1" ht="22.7" customHeight="1" x14ac:dyDescent="0.2">
      <c r="B157" s="113"/>
      <c r="D157" s="114" t="s">
        <v>70</v>
      </c>
      <c r="E157" s="123" t="s">
        <v>137</v>
      </c>
      <c r="F157" s="123" t="s">
        <v>210</v>
      </c>
      <c r="I157" s="116"/>
      <c r="J157" s="124">
        <f>BK157</f>
        <v>0</v>
      </c>
      <c r="L157" s="113"/>
      <c r="M157" s="118"/>
      <c r="P157" s="119">
        <f>SUM(P158:P159)</f>
        <v>0</v>
      </c>
      <c r="R157" s="119">
        <f>SUM(R158:R159)</f>
        <v>0</v>
      </c>
      <c r="T157" s="120">
        <f>SUM(T158:T159)</f>
        <v>0</v>
      </c>
      <c r="AR157" s="114" t="s">
        <v>76</v>
      </c>
      <c r="AT157" s="121" t="s">
        <v>70</v>
      </c>
      <c r="AU157" s="121" t="s">
        <v>76</v>
      </c>
      <c r="AY157" s="114" t="s">
        <v>114</v>
      </c>
      <c r="BK157" s="122">
        <f>SUM(BK158:BK159)</f>
        <v>0</v>
      </c>
    </row>
    <row r="158" spans="2:65" s="16" customFormat="1" ht="21.75" customHeight="1" x14ac:dyDescent="0.25">
      <c r="B158" s="17"/>
      <c r="C158" s="125" t="s">
        <v>211</v>
      </c>
      <c r="D158" s="125" t="s">
        <v>116</v>
      </c>
      <c r="E158" s="126" t="s">
        <v>212</v>
      </c>
      <c r="F158" s="127" t="s">
        <v>213</v>
      </c>
      <c r="G158" s="128" t="s">
        <v>119</v>
      </c>
      <c r="H158" s="129">
        <v>24</v>
      </c>
      <c r="I158" s="130"/>
      <c r="J158" s="131">
        <f>ROUND(I158*H158,2)</f>
        <v>0</v>
      </c>
      <c r="K158" s="132"/>
      <c r="L158" s="17"/>
      <c r="M158" s="133" t="s">
        <v>1</v>
      </c>
      <c r="N158" s="134" t="s">
        <v>36</v>
      </c>
      <c r="P158" s="135">
        <f>O158*H158</f>
        <v>0</v>
      </c>
      <c r="Q158" s="135">
        <v>0</v>
      </c>
      <c r="R158" s="135">
        <f>Q158*H158</f>
        <v>0</v>
      </c>
      <c r="S158" s="135">
        <v>0</v>
      </c>
      <c r="T158" s="136">
        <f>S158*H158</f>
        <v>0</v>
      </c>
      <c r="AR158" s="137" t="s">
        <v>120</v>
      </c>
      <c r="AT158" s="137" t="s">
        <v>116</v>
      </c>
      <c r="AU158" s="137" t="s">
        <v>78</v>
      </c>
      <c r="AY158" s="2" t="s">
        <v>114</v>
      </c>
      <c r="BE158" s="138">
        <f>IF(N158="základní",J158,0)</f>
        <v>0</v>
      </c>
      <c r="BF158" s="138">
        <f>IF(N158="snížená",J158,0)</f>
        <v>0</v>
      </c>
      <c r="BG158" s="138">
        <f>IF(N158="zákl. přenesená",J158,0)</f>
        <v>0</v>
      </c>
      <c r="BH158" s="138">
        <f>IF(N158="sníž. přenesená",J158,0)</f>
        <v>0</v>
      </c>
      <c r="BI158" s="138">
        <f>IF(N158="nulová",J158,0)</f>
        <v>0</v>
      </c>
      <c r="BJ158" s="2" t="s">
        <v>76</v>
      </c>
      <c r="BK158" s="138">
        <f>ROUND(I158*H158,2)</f>
        <v>0</v>
      </c>
      <c r="BL158" s="2" t="s">
        <v>120</v>
      </c>
      <c r="BM158" s="137" t="s">
        <v>214</v>
      </c>
    </row>
    <row r="159" spans="2:65" s="139" customFormat="1" ht="11.25" x14ac:dyDescent="0.25">
      <c r="B159" s="140"/>
      <c r="D159" s="141" t="s">
        <v>122</v>
      </c>
      <c r="E159" s="142" t="s">
        <v>1</v>
      </c>
      <c r="F159" s="143" t="s">
        <v>215</v>
      </c>
      <c r="H159" s="144">
        <v>24</v>
      </c>
      <c r="I159" s="145"/>
      <c r="L159" s="140"/>
      <c r="M159" s="146"/>
      <c r="T159" s="147"/>
      <c r="AT159" s="142" t="s">
        <v>122</v>
      </c>
      <c r="AU159" s="142" t="s">
        <v>78</v>
      </c>
      <c r="AV159" s="139" t="s">
        <v>78</v>
      </c>
      <c r="AW159" s="139" t="s">
        <v>28</v>
      </c>
      <c r="AX159" s="139" t="s">
        <v>76</v>
      </c>
      <c r="AY159" s="142" t="s">
        <v>114</v>
      </c>
    </row>
    <row r="160" spans="2:65" s="112" customFormat="1" ht="22.7" customHeight="1" x14ac:dyDescent="0.2">
      <c r="B160" s="113"/>
      <c r="D160" s="114" t="s">
        <v>70</v>
      </c>
      <c r="E160" s="123" t="s">
        <v>178</v>
      </c>
      <c r="F160" s="123" t="s">
        <v>216</v>
      </c>
      <c r="I160" s="116"/>
      <c r="J160" s="124">
        <f>BK160</f>
        <v>0</v>
      </c>
      <c r="L160" s="113"/>
      <c r="M160" s="118"/>
      <c r="P160" s="119">
        <f>SUM(P161:P162)</f>
        <v>0</v>
      </c>
      <c r="R160" s="119">
        <f>SUM(R161:R162)</f>
        <v>0</v>
      </c>
      <c r="T160" s="120">
        <f>SUM(T161:T162)</f>
        <v>5.1732000000000005</v>
      </c>
      <c r="AR160" s="114" t="s">
        <v>76</v>
      </c>
      <c r="AT160" s="121" t="s">
        <v>70</v>
      </c>
      <c r="AU160" s="121" t="s">
        <v>76</v>
      </c>
      <c r="AY160" s="114" t="s">
        <v>114</v>
      </c>
      <c r="BK160" s="122">
        <f>SUM(BK161:BK162)</f>
        <v>0</v>
      </c>
    </row>
    <row r="161" spans="2:65" s="16" customFormat="1" ht="24.2" customHeight="1" x14ac:dyDescent="0.25">
      <c r="B161" s="17"/>
      <c r="C161" s="125" t="s">
        <v>217</v>
      </c>
      <c r="D161" s="125" t="s">
        <v>116</v>
      </c>
      <c r="E161" s="126" t="s">
        <v>218</v>
      </c>
      <c r="F161" s="127" t="s">
        <v>219</v>
      </c>
      <c r="G161" s="128" t="s">
        <v>126</v>
      </c>
      <c r="H161" s="129">
        <v>30</v>
      </c>
      <c r="I161" s="130"/>
      <c r="J161" s="131">
        <f>ROUND(I161*H161,2)</f>
        <v>0</v>
      </c>
      <c r="K161" s="132"/>
      <c r="L161" s="17"/>
      <c r="M161" s="133" t="s">
        <v>1</v>
      </c>
      <c r="N161" s="134" t="s">
        <v>36</v>
      </c>
      <c r="P161" s="135">
        <f>O161*H161</f>
        <v>0</v>
      </c>
      <c r="Q161" s="135">
        <v>0</v>
      </c>
      <c r="R161" s="135">
        <f>Q161*H161</f>
        <v>0</v>
      </c>
      <c r="S161" s="135">
        <v>0.16500000000000001</v>
      </c>
      <c r="T161" s="136">
        <f>S161*H161</f>
        <v>4.95</v>
      </c>
      <c r="AR161" s="137" t="s">
        <v>120</v>
      </c>
      <c r="AT161" s="137" t="s">
        <v>116</v>
      </c>
      <c r="AU161" s="137" t="s">
        <v>78</v>
      </c>
      <c r="AY161" s="2" t="s">
        <v>114</v>
      </c>
      <c r="BE161" s="138">
        <f>IF(N161="základní",J161,0)</f>
        <v>0</v>
      </c>
      <c r="BF161" s="138">
        <f>IF(N161="snížená",J161,0)</f>
        <v>0</v>
      </c>
      <c r="BG161" s="138">
        <f>IF(N161="zákl. přenesená",J161,0)</f>
        <v>0</v>
      </c>
      <c r="BH161" s="138">
        <f>IF(N161="sníž. přenesená",J161,0)</f>
        <v>0</v>
      </c>
      <c r="BI161" s="138">
        <f>IF(N161="nulová",J161,0)</f>
        <v>0</v>
      </c>
      <c r="BJ161" s="2" t="s">
        <v>76</v>
      </c>
      <c r="BK161" s="138">
        <f>ROUND(I161*H161,2)</f>
        <v>0</v>
      </c>
      <c r="BL161" s="2" t="s">
        <v>120</v>
      </c>
      <c r="BM161" s="137" t="s">
        <v>220</v>
      </c>
    </row>
    <row r="162" spans="2:65" s="16" customFormat="1" ht="24.2" customHeight="1" x14ac:dyDescent="0.25">
      <c r="B162" s="17"/>
      <c r="C162" s="125" t="s">
        <v>221</v>
      </c>
      <c r="D162" s="125" t="s">
        <v>116</v>
      </c>
      <c r="E162" s="126" t="s">
        <v>222</v>
      </c>
      <c r="F162" s="127" t="s">
        <v>223</v>
      </c>
      <c r="G162" s="128" t="s">
        <v>153</v>
      </c>
      <c r="H162" s="129">
        <v>90</v>
      </c>
      <c r="I162" s="130"/>
      <c r="J162" s="131">
        <f>ROUND(I162*H162,2)</f>
        <v>0</v>
      </c>
      <c r="K162" s="132"/>
      <c r="L162" s="17"/>
      <c r="M162" s="133" t="s">
        <v>1</v>
      </c>
      <c r="N162" s="134" t="s">
        <v>36</v>
      </c>
      <c r="P162" s="135">
        <f>O162*H162</f>
        <v>0</v>
      </c>
      <c r="Q162" s="135">
        <v>0</v>
      </c>
      <c r="R162" s="135">
        <f>Q162*H162</f>
        <v>0</v>
      </c>
      <c r="S162" s="135">
        <v>2.48E-3</v>
      </c>
      <c r="T162" s="136">
        <f>S162*H162</f>
        <v>0.22320000000000001</v>
      </c>
      <c r="AR162" s="137" t="s">
        <v>120</v>
      </c>
      <c r="AT162" s="137" t="s">
        <v>116</v>
      </c>
      <c r="AU162" s="137" t="s">
        <v>78</v>
      </c>
      <c r="AY162" s="2" t="s">
        <v>114</v>
      </c>
      <c r="BE162" s="138">
        <f>IF(N162="základní",J162,0)</f>
        <v>0</v>
      </c>
      <c r="BF162" s="138">
        <f>IF(N162="snížená",J162,0)</f>
        <v>0</v>
      </c>
      <c r="BG162" s="138">
        <f>IF(N162="zákl. přenesená",J162,0)</f>
        <v>0</v>
      </c>
      <c r="BH162" s="138">
        <f>IF(N162="sníž. přenesená",J162,0)</f>
        <v>0</v>
      </c>
      <c r="BI162" s="138">
        <f>IF(N162="nulová",J162,0)</f>
        <v>0</v>
      </c>
      <c r="BJ162" s="2" t="s">
        <v>76</v>
      </c>
      <c r="BK162" s="138">
        <f>ROUND(I162*H162,2)</f>
        <v>0</v>
      </c>
      <c r="BL162" s="2" t="s">
        <v>120</v>
      </c>
      <c r="BM162" s="137" t="s">
        <v>224</v>
      </c>
    </row>
    <row r="163" spans="2:65" s="112" customFormat="1" ht="22.7" customHeight="1" x14ac:dyDescent="0.2">
      <c r="B163" s="113"/>
      <c r="D163" s="114" t="s">
        <v>70</v>
      </c>
      <c r="E163" s="123" t="s">
        <v>225</v>
      </c>
      <c r="F163" s="123" t="s">
        <v>226</v>
      </c>
      <c r="I163" s="116"/>
      <c r="J163" s="124">
        <f>BK163</f>
        <v>0</v>
      </c>
      <c r="L163" s="113"/>
      <c r="M163" s="118"/>
      <c r="P163" s="119">
        <f>SUM(P164:P168)</f>
        <v>0</v>
      </c>
      <c r="R163" s="119">
        <f>SUM(R164:R168)</f>
        <v>0</v>
      </c>
      <c r="T163" s="120">
        <f>SUM(T164:T168)</f>
        <v>0</v>
      </c>
      <c r="AR163" s="114" t="s">
        <v>76</v>
      </c>
      <c r="AT163" s="121" t="s">
        <v>70</v>
      </c>
      <c r="AU163" s="121" t="s">
        <v>76</v>
      </c>
      <c r="AY163" s="114" t="s">
        <v>114</v>
      </c>
      <c r="BK163" s="122">
        <f>SUM(BK164:BK168)</f>
        <v>0</v>
      </c>
    </row>
    <row r="164" spans="2:65" s="16" customFormat="1" ht="24.2" customHeight="1" x14ac:dyDescent="0.25">
      <c r="B164" s="17"/>
      <c r="C164" s="125" t="s">
        <v>227</v>
      </c>
      <c r="D164" s="125" t="s">
        <v>116</v>
      </c>
      <c r="E164" s="126" t="s">
        <v>228</v>
      </c>
      <c r="F164" s="127" t="s">
        <v>229</v>
      </c>
      <c r="G164" s="128" t="s">
        <v>164</v>
      </c>
      <c r="H164" s="129">
        <v>5.173</v>
      </c>
      <c r="I164" s="130"/>
      <c r="J164" s="131">
        <f>ROUND(I164*H164,2)</f>
        <v>0</v>
      </c>
      <c r="K164" s="132"/>
      <c r="L164" s="17"/>
      <c r="M164" s="133" t="s">
        <v>1</v>
      </c>
      <c r="N164" s="134" t="s">
        <v>36</v>
      </c>
      <c r="P164" s="135">
        <f>O164*H164</f>
        <v>0</v>
      </c>
      <c r="Q164" s="135">
        <v>0</v>
      </c>
      <c r="R164" s="135">
        <f>Q164*H164</f>
        <v>0</v>
      </c>
      <c r="S164" s="135">
        <v>0</v>
      </c>
      <c r="T164" s="136">
        <f>S164*H164</f>
        <v>0</v>
      </c>
      <c r="AR164" s="137" t="s">
        <v>120</v>
      </c>
      <c r="AT164" s="137" t="s">
        <v>116</v>
      </c>
      <c r="AU164" s="137" t="s">
        <v>78</v>
      </c>
      <c r="AY164" s="2" t="s">
        <v>114</v>
      </c>
      <c r="BE164" s="138">
        <f>IF(N164="základní",J164,0)</f>
        <v>0</v>
      </c>
      <c r="BF164" s="138">
        <f>IF(N164="snížená",J164,0)</f>
        <v>0</v>
      </c>
      <c r="BG164" s="138">
        <f>IF(N164="zákl. přenesená",J164,0)</f>
        <v>0</v>
      </c>
      <c r="BH164" s="138">
        <f>IF(N164="sníž. přenesená",J164,0)</f>
        <v>0</v>
      </c>
      <c r="BI164" s="138">
        <f>IF(N164="nulová",J164,0)</f>
        <v>0</v>
      </c>
      <c r="BJ164" s="2" t="s">
        <v>76</v>
      </c>
      <c r="BK164" s="138">
        <f>ROUND(I164*H164,2)</f>
        <v>0</v>
      </c>
      <c r="BL164" s="2" t="s">
        <v>120</v>
      </c>
      <c r="BM164" s="137" t="s">
        <v>230</v>
      </c>
    </row>
    <row r="165" spans="2:65" s="16" customFormat="1" ht="24.2" customHeight="1" x14ac:dyDescent="0.25">
      <c r="B165" s="17"/>
      <c r="C165" s="125" t="s">
        <v>231</v>
      </c>
      <c r="D165" s="125" t="s">
        <v>116</v>
      </c>
      <c r="E165" s="126" t="s">
        <v>232</v>
      </c>
      <c r="F165" s="127" t="s">
        <v>233</v>
      </c>
      <c r="G165" s="128" t="s">
        <v>164</v>
      </c>
      <c r="H165" s="129">
        <v>248.304</v>
      </c>
      <c r="I165" s="130"/>
      <c r="J165" s="131">
        <f>ROUND(I165*H165,2)</f>
        <v>0</v>
      </c>
      <c r="K165" s="132"/>
      <c r="L165" s="17"/>
      <c r="M165" s="133" t="s">
        <v>1</v>
      </c>
      <c r="N165" s="134" t="s">
        <v>36</v>
      </c>
      <c r="P165" s="135">
        <f>O165*H165</f>
        <v>0</v>
      </c>
      <c r="Q165" s="135">
        <v>0</v>
      </c>
      <c r="R165" s="135">
        <f>Q165*H165</f>
        <v>0</v>
      </c>
      <c r="S165" s="135">
        <v>0</v>
      </c>
      <c r="T165" s="136">
        <f>S165*H165</f>
        <v>0</v>
      </c>
      <c r="AR165" s="137" t="s">
        <v>120</v>
      </c>
      <c r="AT165" s="137" t="s">
        <v>116</v>
      </c>
      <c r="AU165" s="137" t="s">
        <v>78</v>
      </c>
      <c r="AY165" s="2" t="s">
        <v>114</v>
      </c>
      <c r="BE165" s="138">
        <f>IF(N165="základní",J165,0)</f>
        <v>0</v>
      </c>
      <c r="BF165" s="138">
        <f>IF(N165="snížená",J165,0)</f>
        <v>0</v>
      </c>
      <c r="BG165" s="138">
        <f>IF(N165="zákl. přenesená",J165,0)</f>
        <v>0</v>
      </c>
      <c r="BH165" s="138">
        <f>IF(N165="sníž. přenesená",J165,0)</f>
        <v>0</v>
      </c>
      <c r="BI165" s="138">
        <f>IF(N165="nulová",J165,0)</f>
        <v>0</v>
      </c>
      <c r="BJ165" s="2" t="s">
        <v>76</v>
      </c>
      <c r="BK165" s="138">
        <f>ROUND(I165*H165,2)</f>
        <v>0</v>
      </c>
      <c r="BL165" s="2" t="s">
        <v>120</v>
      </c>
      <c r="BM165" s="137" t="s">
        <v>234</v>
      </c>
    </row>
    <row r="166" spans="2:65" s="139" customFormat="1" ht="11.25" x14ac:dyDescent="0.25">
      <c r="B166" s="140"/>
      <c r="D166" s="141" t="s">
        <v>122</v>
      </c>
      <c r="F166" s="143" t="s">
        <v>235</v>
      </c>
      <c r="H166" s="144">
        <v>248.304</v>
      </c>
      <c r="I166" s="145"/>
      <c r="L166" s="140"/>
      <c r="M166" s="146"/>
      <c r="T166" s="147"/>
      <c r="AT166" s="142" t="s">
        <v>122</v>
      </c>
      <c r="AU166" s="142" t="s">
        <v>78</v>
      </c>
      <c r="AV166" s="139" t="s">
        <v>78</v>
      </c>
      <c r="AW166" s="139" t="s">
        <v>4</v>
      </c>
      <c r="AX166" s="139" t="s">
        <v>76</v>
      </c>
      <c r="AY166" s="142" t="s">
        <v>114</v>
      </c>
    </row>
    <row r="167" spans="2:65" s="16" customFormat="1" ht="33" customHeight="1" x14ac:dyDescent="0.25">
      <c r="B167" s="17"/>
      <c r="C167" s="125" t="s">
        <v>236</v>
      </c>
      <c r="D167" s="125" t="s">
        <v>116</v>
      </c>
      <c r="E167" s="126" t="s">
        <v>237</v>
      </c>
      <c r="F167" s="127" t="s">
        <v>238</v>
      </c>
      <c r="G167" s="128" t="s">
        <v>164</v>
      </c>
      <c r="H167" s="129">
        <v>5.173</v>
      </c>
      <c r="I167" s="130"/>
      <c r="J167" s="131">
        <f>ROUND(I167*H167,2)</f>
        <v>0</v>
      </c>
      <c r="K167" s="132"/>
      <c r="L167" s="17"/>
      <c r="M167" s="133" t="s">
        <v>1</v>
      </c>
      <c r="N167" s="134" t="s">
        <v>36</v>
      </c>
      <c r="P167" s="135">
        <f>O167*H167</f>
        <v>0</v>
      </c>
      <c r="Q167" s="135">
        <v>0</v>
      </c>
      <c r="R167" s="135">
        <f>Q167*H167</f>
        <v>0</v>
      </c>
      <c r="S167" s="135">
        <v>0</v>
      </c>
      <c r="T167" s="136">
        <f>S167*H167</f>
        <v>0</v>
      </c>
      <c r="AR167" s="137" t="s">
        <v>120</v>
      </c>
      <c r="AT167" s="137" t="s">
        <v>116</v>
      </c>
      <c r="AU167" s="137" t="s">
        <v>78</v>
      </c>
      <c r="AY167" s="2" t="s">
        <v>114</v>
      </c>
      <c r="BE167" s="138">
        <f>IF(N167="základní",J167,0)</f>
        <v>0</v>
      </c>
      <c r="BF167" s="138">
        <f>IF(N167="snížená",J167,0)</f>
        <v>0</v>
      </c>
      <c r="BG167" s="138">
        <f>IF(N167="zákl. přenesená",J167,0)</f>
        <v>0</v>
      </c>
      <c r="BH167" s="138">
        <f>IF(N167="sníž. přenesená",J167,0)</f>
        <v>0</v>
      </c>
      <c r="BI167" s="138">
        <f>IF(N167="nulová",J167,0)</f>
        <v>0</v>
      </c>
      <c r="BJ167" s="2" t="s">
        <v>76</v>
      </c>
      <c r="BK167" s="138">
        <f>ROUND(I167*H167,2)</f>
        <v>0</v>
      </c>
      <c r="BL167" s="2" t="s">
        <v>120</v>
      </c>
      <c r="BM167" s="137" t="s">
        <v>239</v>
      </c>
    </row>
    <row r="168" spans="2:65" s="16" customFormat="1" ht="33" customHeight="1" x14ac:dyDescent="0.25">
      <c r="B168" s="17"/>
      <c r="C168" s="125" t="s">
        <v>240</v>
      </c>
      <c r="D168" s="125" t="s">
        <v>116</v>
      </c>
      <c r="E168" s="126" t="s">
        <v>241</v>
      </c>
      <c r="F168" s="127" t="s">
        <v>242</v>
      </c>
      <c r="G168" s="128" t="s">
        <v>164</v>
      </c>
      <c r="H168" s="129">
        <v>5.173</v>
      </c>
      <c r="I168" s="130"/>
      <c r="J168" s="131">
        <f>ROUND(I168*H168,2)</f>
        <v>0</v>
      </c>
      <c r="K168" s="132"/>
      <c r="L168" s="17"/>
      <c r="M168" s="133" t="s">
        <v>1</v>
      </c>
      <c r="N168" s="134" t="s">
        <v>36</v>
      </c>
      <c r="P168" s="135">
        <f>O168*H168</f>
        <v>0</v>
      </c>
      <c r="Q168" s="135">
        <v>0</v>
      </c>
      <c r="R168" s="135">
        <f>Q168*H168</f>
        <v>0</v>
      </c>
      <c r="S168" s="135">
        <v>0</v>
      </c>
      <c r="T168" s="136">
        <f>S168*H168</f>
        <v>0</v>
      </c>
      <c r="AR168" s="137" t="s">
        <v>120</v>
      </c>
      <c r="AT168" s="137" t="s">
        <v>116</v>
      </c>
      <c r="AU168" s="137" t="s">
        <v>78</v>
      </c>
      <c r="AY168" s="2" t="s">
        <v>114</v>
      </c>
      <c r="BE168" s="138">
        <f>IF(N168="základní",J168,0)</f>
        <v>0</v>
      </c>
      <c r="BF168" s="138">
        <f>IF(N168="snížená",J168,0)</f>
        <v>0</v>
      </c>
      <c r="BG168" s="138">
        <f>IF(N168="zákl. přenesená",J168,0)</f>
        <v>0</v>
      </c>
      <c r="BH168" s="138">
        <f>IF(N168="sníž. přenesená",J168,0)</f>
        <v>0</v>
      </c>
      <c r="BI168" s="138">
        <f>IF(N168="nulová",J168,0)</f>
        <v>0</v>
      </c>
      <c r="BJ168" s="2" t="s">
        <v>76</v>
      </c>
      <c r="BK168" s="138">
        <f>ROUND(I168*H168,2)</f>
        <v>0</v>
      </c>
      <c r="BL168" s="2" t="s">
        <v>120</v>
      </c>
      <c r="BM168" s="137" t="s">
        <v>243</v>
      </c>
    </row>
    <row r="169" spans="2:65" s="112" customFormat="1" ht="22.7" customHeight="1" x14ac:dyDescent="0.2">
      <c r="B169" s="113"/>
      <c r="D169" s="114" t="s">
        <v>70</v>
      </c>
      <c r="E169" s="123" t="s">
        <v>244</v>
      </c>
      <c r="F169" s="123" t="s">
        <v>245</v>
      </c>
      <c r="I169" s="116"/>
      <c r="J169" s="124">
        <f>BK169</f>
        <v>0</v>
      </c>
      <c r="L169" s="113"/>
      <c r="M169" s="118"/>
      <c r="P169" s="119">
        <f>P170</f>
        <v>0</v>
      </c>
      <c r="R169" s="119">
        <f>R170</f>
        <v>0</v>
      </c>
      <c r="T169" s="120">
        <f>T170</f>
        <v>0</v>
      </c>
      <c r="AR169" s="114" t="s">
        <v>76</v>
      </c>
      <c r="AT169" s="121" t="s">
        <v>70</v>
      </c>
      <c r="AU169" s="121" t="s">
        <v>76</v>
      </c>
      <c r="AY169" s="114" t="s">
        <v>114</v>
      </c>
      <c r="BK169" s="122">
        <f>BK170</f>
        <v>0</v>
      </c>
    </row>
    <row r="170" spans="2:65" s="16" customFormat="1" ht="24.2" customHeight="1" x14ac:dyDescent="0.25">
      <c r="B170" s="17"/>
      <c r="C170" s="125" t="s">
        <v>7</v>
      </c>
      <c r="D170" s="125" t="s">
        <v>116</v>
      </c>
      <c r="E170" s="126" t="s">
        <v>246</v>
      </c>
      <c r="F170" s="127" t="s">
        <v>247</v>
      </c>
      <c r="G170" s="128" t="s">
        <v>164</v>
      </c>
      <c r="H170" s="129">
        <v>48.5</v>
      </c>
      <c r="I170" s="130"/>
      <c r="J170" s="131">
        <f>ROUND(I170*H170,2)</f>
        <v>0</v>
      </c>
      <c r="K170" s="132"/>
      <c r="L170" s="17"/>
      <c r="M170" s="133" t="s">
        <v>1</v>
      </c>
      <c r="N170" s="134" t="s">
        <v>36</v>
      </c>
      <c r="P170" s="135">
        <f>O170*H170</f>
        <v>0</v>
      </c>
      <c r="Q170" s="135">
        <v>0</v>
      </c>
      <c r="R170" s="135">
        <f>Q170*H170</f>
        <v>0</v>
      </c>
      <c r="S170" s="135">
        <v>0</v>
      </c>
      <c r="T170" s="136">
        <f>S170*H170</f>
        <v>0</v>
      </c>
      <c r="AR170" s="137" t="s">
        <v>120</v>
      </c>
      <c r="AT170" s="137" t="s">
        <v>116</v>
      </c>
      <c r="AU170" s="137" t="s">
        <v>78</v>
      </c>
      <c r="AY170" s="2" t="s">
        <v>114</v>
      </c>
      <c r="BE170" s="138">
        <f>IF(N170="základní",J170,0)</f>
        <v>0</v>
      </c>
      <c r="BF170" s="138">
        <f>IF(N170="snížená",J170,0)</f>
        <v>0</v>
      </c>
      <c r="BG170" s="138">
        <f>IF(N170="zákl. přenesená",J170,0)</f>
        <v>0</v>
      </c>
      <c r="BH170" s="138">
        <f>IF(N170="sníž. přenesená",J170,0)</f>
        <v>0</v>
      </c>
      <c r="BI170" s="138">
        <f>IF(N170="nulová",J170,0)</f>
        <v>0</v>
      </c>
      <c r="BJ170" s="2" t="s">
        <v>76</v>
      </c>
      <c r="BK170" s="138">
        <f>ROUND(I170*H170,2)</f>
        <v>0</v>
      </c>
      <c r="BL170" s="2" t="s">
        <v>120</v>
      </c>
      <c r="BM170" s="137" t="s">
        <v>248</v>
      </c>
    </row>
    <row r="171" spans="2:65" s="112" customFormat="1" ht="26.1" customHeight="1" x14ac:dyDescent="0.2">
      <c r="B171" s="113"/>
      <c r="D171" s="114" t="s">
        <v>70</v>
      </c>
      <c r="E171" s="115" t="s">
        <v>150</v>
      </c>
      <c r="F171" s="115" t="s">
        <v>249</v>
      </c>
      <c r="I171" s="116"/>
      <c r="J171" s="117">
        <f>BK171</f>
        <v>0</v>
      </c>
      <c r="L171" s="113"/>
      <c r="M171" s="118"/>
      <c r="P171" s="119">
        <f>P172</f>
        <v>0</v>
      </c>
      <c r="R171" s="119">
        <f>R172</f>
        <v>4.0000000000000002E-4</v>
      </c>
      <c r="T171" s="120">
        <f>T172</f>
        <v>0</v>
      </c>
      <c r="AR171" s="114" t="s">
        <v>128</v>
      </c>
      <c r="AT171" s="121" t="s">
        <v>70</v>
      </c>
      <c r="AU171" s="121" t="s">
        <v>71</v>
      </c>
      <c r="AY171" s="114" t="s">
        <v>114</v>
      </c>
      <c r="BK171" s="122">
        <f>BK172</f>
        <v>0</v>
      </c>
    </row>
    <row r="172" spans="2:65" s="112" customFormat="1" ht="22.7" customHeight="1" x14ac:dyDescent="0.2">
      <c r="B172" s="113"/>
      <c r="D172" s="114" t="s">
        <v>70</v>
      </c>
      <c r="E172" s="123" t="s">
        <v>250</v>
      </c>
      <c r="F172" s="123" t="s">
        <v>251</v>
      </c>
      <c r="I172" s="116"/>
      <c r="J172" s="124">
        <f>BK172</f>
        <v>0</v>
      </c>
      <c r="L172" s="113"/>
      <c r="M172" s="118"/>
      <c r="P172" s="119">
        <f>P173</f>
        <v>0</v>
      </c>
      <c r="R172" s="119">
        <f>R173</f>
        <v>4.0000000000000002E-4</v>
      </c>
      <c r="T172" s="120">
        <f>T173</f>
        <v>0</v>
      </c>
      <c r="AR172" s="114" t="s">
        <v>128</v>
      </c>
      <c r="AT172" s="121" t="s">
        <v>70</v>
      </c>
      <c r="AU172" s="121" t="s">
        <v>76</v>
      </c>
      <c r="AY172" s="114" t="s">
        <v>114</v>
      </c>
      <c r="BK172" s="122">
        <f>BK173</f>
        <v>0</v>
      </c>
    </row>
    <row r="173" spans="2:65" s="16" customFormat="1" ht="21.75" customHeight="1" x14ac:dyDescent="0.25">
      <c r="B173" s="17"/>
      <c r="C173" s="125" t="s">
        <v>252</v>
      </c>
      <c r="D173" s="125" t="s">
        <v>116</v>
      </c>
      <c r="E173" s="126" t="s">
        <v>253</v>
      </c>
      <c r="F173" s="127" t="s">
        <v>254</v>
      </c>
      <c r="G173" s="128" t="s">
        <v>126</v>
      </c>
      <c r="H173" s="129">
        <v>10</v>
      </c>
      <c r="I173" s="130"/>
      <c r="J173" s="131">
        <f>ROUND(I173*H173,2)</f>
        <v>0</v>
      </c>
      <c r="K173" s="132"/>
      <c r="L173" s="17"/>
      <c r="M173" s="133" t="s">
        <v>1</v>
      </c>
      <c r="N173" s="134" t="s">
        <v>36</v>
      </c>
      <c r="P173" s="135">
        <f>O173*H173</f>
        <v>0</v>
      </c>
      <c r="Q173" s="135">
        <v>4.0000000000000003E-5</v>
      </c>
      <c r="R173" s="135">
        <f>Q173*H173</f>
        <v>4.0000000000000002E-4</v>
      </c>
      <c r="S173" s="135">
        <v>0</v>
      </c>
      <c r="T173" s="136">
        <f>S173*H173</f>
        <v>0</v>
      </c>
      <c r="AR173" s="137" t="s">
        <v>255</v>
      </c>
      <c r="AT173" s="137" t="s">
        <v>116</v>
      </c>
      <c r="AU173" s="137" t="s">
        <v>78</v>
      </c>
      <c r="AY173" s="2" t="s">
        <v>114</v>
      </c>
      <c r="BE173" s="138">
        <f>IF(N173="základní",J173,0)</f>
        <v>0</v>
      </c>
      <c r="BF173" s="138">
        <f>IF(N173="snížená",J173,0)</f>
        <v>0</v>
      </c>
      <c r="BG173" s="138">
        <f>IF(N173="zákl. přenesená",J173,0)</f>
        <v>0</v>
      </c>
      <c r="BH173" s="138">
        <f>IF(N173="sníž. přenesená",J173,0)</f>
        <v>0</v>
      </c>
      <c r="BI173" s="138">
        <f>IF(N173="nulová",J173,0)</f>
        <v>0</v>
      </c>
      <c r="BJ173" s="2" t="s">
        <v>76</v>
      </c>
      <c r="BK173" s="138">
        <f>ROUND(I173*H173,2)</f>
        <v>0</v>
      </c>
      <c r="BL173" s="2" t="s">
        <v>255</v>
      </c>
      <c r="BM173" s="137" t="s">
        <v>256</v>
      </c>
    </row>
    <row r="174" spans="2:65" s="112" customFormat="1" ht="26.1" customHeight="1" x14ac:dyDescent="0.2">
      <c r="B174" s="113"/>
      <c r="D174" s="114" t="s">
        <v>70</v>
      </c>
      <c r="E174" s="115" t="s">
        <v>257</v>
      </c>
      <c r="F174" s="115" t="s">
        <v>258</v>
      </c>
      <c r="I174" s="116"/>
      <c r="J174" s="117">
        <f>BK174</f>
        <v>0</v>
      </c>
      <c r="L174" s="113"/>
      <c r="M174" s="118"/>
      <c r="P174" s="119">
        <f>P175+P177+P179</f>
        <v>0</v>
      </c>
      <c r="R174" s="119">
        <f>R175+R177+R179</f>
        <v>0</v>
      </c>
      <c r="T174" s="120">
        <f>T175+T177+T179</f>
        <v>0</v>
      </c>
      <c r="AR174" s="114" t="s">
        <v>137</v>
      </c>
      <c r="AT174" s="121" t="s">
        <v>70</v>
      </c>
      <c r="AU174" s="121" t="s">
        <v>71</v>
      </c>
      <c r="AY174" s="114" t="s">
        <v>114</v>
      </c>
      <c r="BK174" s="122">
        <f>BK175+BK177+BK179</f>
        <v>0</v>
      </c>
    </row>
    <row r="175" spans="2:65" s="112" customFormat="1" ht="22.7" customHeight="1" x14ac:dyDescent="0.2">
      <c r="B175" s="113"/>
      <c r="D175" s="114" t="s">
        <v>70</v>
      </c>
      <c r="E175" s="123" t="s">
        <v>259</v>
      </c>
      <c r="F175" s="123" t="s">
        <v>260</v>
      </c>
      <c r="I175" s="116"/>
      <c r="J175" s="124">
        <f>BK175</f>
        <v>0</v>
      </c>
      <c r="L175" s="113"/>
      <c r="M175" s="118"/>
      <c r="P175" s="119">
        <f>P176</f>
        <v>0</v>
      </c>
      <c r="R175" s="119">
        <f>R176</f>
        <v>0</v>
      </c>
      <c r="T175" s="120">
        <f>T176</f>
        <v>0</v>
      </c>
      <c r="AR175" s="114" t="s">
        <v>137</v>
      </c>
      <c r="AT175" s="121" t="s">
        <v>70</v>
      </c>
      <c r="AU175" s="121" t="s">
        <v>76</v>
      </c>
      <c r="AY175" s="114" t="s">
        <v>114</v>
      </c>
      <c r="BK175" s="122">
        <f>BK176</f>
        <v>0</v>
      </c>
    </row>
    <row r="176" spans="2:65" s="16" customFormat="1" ht="21.75" customHeight="1" x14ac:dyDescent="0.25">
      <c r="B176" s="17"/>
      <c r="C176" s="125" t="s">
        <v>261</v>
      </c>
      <c r="D176" s="125" t="s">
        <v>116</v>
      </c>
      <c r="E176" s="126" t="s">
        <v>262</v>
      </c>
      <c r="F176" s="127" t="s">
        <v>263</v>
      </c>
      <c r="G176" s="128" t="s">
        <v>264</v>
      </c>
      <c r="H176" s="129">
        <v>1</v>
      </c>
      <c r="I176" s="130"/>
      <c r="J176" s="131">
        <f>ROUND(I176*H176,2)</f>
        <v>0</v>
      </c>
      <c r="K176" s="132"/>
      <c r="L176" s="17"/>
      <c r="M176" s="133" t="s">
        <v>1</v>
      </c>
      <c r="N176" s="134" t="s">
        <v>36</v>
      </c>
      <c r="P176" s="135">
        <f>O176*H176</f>
        <v>0</v>
      </c>
      <c r="Q176" s="135">
        <v>0</v>
      </c>
      <c r="R176" s="135">
        <f>Q176*H176</f>
        <v>0</v>
      </c>
      <c r="S176" s="135">
        <v>0</v>
      </c>
      <c r="T176" s="136">
        <f>S176*H176</f>
        <v>0</v>
      </c>
      <c r="AR176" s="137" t="s">
        <v>265</v>
      </c>
      <c r="AT176" s="137" t="s">
        <v>116</v>
      </c>
      <c r="AU176" s="137" t="s">
        <v>78</v>
      </c>
      <c r="AY176" s="2" t="s">
        <v>114</v>
      </c>
      <c r="BE176" s="138">
        <f>IF(N176="základní",J176,0)</f>
        <v>0</v>
      </c>
      <c r="BF176" s="138">
        <f>IF(N176="snížená",J176,0)</f>
        <v>0</v>
      </c>
      <c r="BG176" s="138">
        <f>IF(N176="zákl. přenesená",J176,0)</f>
        <v>0</v>
      </c>
      <c r="BH176" s="138">
        <f>IF(N176="sníž. přenesená",J176,0)</f>
        <v>0</v>
      </c>
      <c r="BI176" s="138">
        <f>IF(N176="nulová",J176,0)</f>
        <v>0</v>
      </c>
      <c r="BJ176" s="2" t="s">
        <v>76</v>
      </c>
      <c r="BK176" s="138">
        <f>ROUND(I176*H176,2)</f>
        <v>0</v>
      </c>
      <c r="BL176" s="2" t="s">
        <v>265</v>
      </c>
      <c r="BM176" s="137" t="s">
        <v>266</v>
      </c>
    </row>
    <row r="177" spans="2:65" s="112" customFormat="1" ht="22.7" customHeight="1" x14ac:dyDescent="0.2">
      <c r="B177" s="113"/>
      <c r="D177" s="114" t="s">
        <v>70</v>
      </c>
      <c r="E177" s="123" t="s">
        <v>267</v>
      </c>
      <c r="F177" s="123" t="s">
        <v>268</v>
      </c>
      <c r="I177" s="116"/>
      <c r="J177" s="124">
        <f>BK177</f>
        <v>0</v>
      </c>
      <c r="L177" s="113"/>
      <c r="M177" s="118"/>
      <c r="P177" s="119">
        <f>P178</f>
        <v>0</v>
      </c>
      <c r="R177" s="119">
        <f>R178</f>
        <v>0</v>
      </c>
      <c r="T177" s="120">
        <f>T178</f>
        <v>0</v>
      </c>
      <c r="AR177" s="114" t="s">
        <v>137</v>
      </c>
      <c r="AT177" s="121" t="s">
        <v>70</v>
      </c>
      <c r="AU177" s="121" t="s">
        <v>76</v>
      </c>
      <c r="AY177" s="114" t="s">
        <v>114</v>
      </c>
      <c r="BK177" s="122">
        <f>BK178</f>
        <v>0</v>
      </c>
    </row>
    <row r="178" spans="2:65" s="16" customFormat="1" ht="16.5" customHeight="1" x14ac:dyDescent="0.25">
      <c r="B178" s="17"/>
      <c r="C178" s="125" t="s">
        <v>269</v>
      </c>
      <c r="D178" s="125" t="s">
        <v>116</v>
      </c>
      <c r="E178" s="126" t="s">
        <v>270</v>
      </c>
      <c r="F178" s="127" t="s">
        <v>271</v>
      </c>
      <c r="G178" s="128" t="s">
        <v>264</v>
      </c>
      <c r="H178" s="129">
        <v>1</v>
      </c>
      <c r="I178" s="130"/>
      <c r="J178" s="131">
        <f>ROUND(I178*H178,2)</f>
        <v>0</v>
      </c>
      <c r="K178" s="132"/>
      <c r="L178" s="17"/>
      <c r="M178" s="133" t="s">
        <v>1</v>
      </c>
      <c r="N178" s="134" t="s">
        <v>36</v>
      </c>
      <c r="P178" s="135">
        <f>O178*H178</f>
        <v>0</v>
      </c>
      <c r="Q178" s="135">
        <v>0</v>
      </c>
      <c r="R178" s="135">
        <f>Q178*H178</f>
        <v>0</v>
      </c>
      <c r="S178" s="135">
        <v>0</v>
      </c>
      <c r="T178" s="136">
        <f>S178*H178</f>
        <v>0</v>
      </c>
      <c r="AR178" s="137" t="s">
        <v>265</v>
      </c>
      <c r="AT178" s="137" t="s">
        <v>116</v>
      </c>
      <c r="AU178" s="137" t="s">
        <v>78</v>
      </c>
      <c r="AY178" s="2" t="s">
        <v>114</v>
      </c>
      <c r="BE178" s="138">
        <f>IF(N178="základní",J178,0)</f>
        <v>0</v>
      </c>
      <c r="BF178" s="138">
        <f>IF(N178="snížená",J178,0)</f>
        <v>0</v>
      </c>
      <c r="BG178" s="138">
        <f>IF(N178="zákl. přenesená",J178,0)</f>
        <v>0</v>
      </c>
      <c r="BH178" s="138">
        <f>IF(N178="sníž. přenesená",J178,0)</f>
        <v>0</v>
      </c>
      <c r="BI178" s="138">
        <f>IF(N178="nulová",J178,0)</f>
        <v>0</v>
      </c>
      <c r="BJ178" s="2" t="s">
        <v>76</v>
      </c>
      <c r="BK178" s="138">
        <f>ROUND(I178*H178,2)</f>
        <v>0</v>
      </c>
      <c r="BL178" s="2" t="s">
        <v>265</v>
      </c>
      <c r="BM178" s="137" t="s">
        <v>272</v>
      </c>
    </row>
    <row r="179" spans="2:65" s="112" customFormat="1" ht="22.7" customHeight="1" x14ac:dyDescent="0.2">
      <c r="B179" s="113"/>
      <c r="D179" s="114" t="s">
        <v>70</v>
      </c>
      <c r="E179" s="123" t="s">
        <v>273</v>
      </c>
      <c r="F179" s="123" t="s">
        <v>274</v>
      </c>
      <c r="I179" s="116"/>
      <c r="J179" s="124">
        <f>BK179</f>
        <v>0</v>
      </c>
      <c r="L179" s="113"/>
      <c r="M179" s="118"/>
      <c r="P179" s="119">
        <f>P180</f>
        <v>0</v>
      </c>
      <c r="R179" s="119">
        <f>R180</f>
        <v>0</v>
      </c>
      <c r="T179" s="120">
        <f>T180</f>
        <v>0</v>
      </c>
      <c r="AR179" s="114" t="s">
        <v>137</v>
      </c>
      <c r="AT179" s="121" t="s">
        <v>70</v>
      </c>
      <c r="AU179" s="121" t="s">
        <v>76</v>
      </c>
      <c r="AY179" s="114" t="s">
        <v>114</v>
      </c>
      <c r="BK179" s="122">
        <f>BK180</f>
        <v>0</v>
      </c>
    </row>
    <row r="180" spans="2:65" s="16" customFormat="1" ht="16.5" customHeight="1" x14ac:dyDescent="0.25">
      <c r="B180" s="17"/>
      <c r="C180" s="125" t="s">
        <v>275</v>
      </c>
      <c r="D180" s="125" t="s">
        <v>116</v>
      </c>
      <c r="E180" s="126" t="s">
        <v>276</v>
      </c>
      <c r="F180" s="127" t="s">
        <v>274</v>
      </c>
      <c r="G180" s="128" t="s">
        <v>264</v>
      </c>
      <c r="H180" s="129">
        <v>1</v>
      </c>
      <c r="I180" s="130"/>
      <c r="J180" s="131">
        <f>ROUND(I180*H180,2)</f>
        <v>0</v>
      </c>
      <c r="K180" s="132"/>
      <c r="L180" s="17"/>
      <c r="M180" s="159" t="s">
        <v>1</v>
      </c>
      <c r="N180" s="160" t="s">
        <v>36</v>
      </c>
      <c r="O180" s="161"/>
      <c r="P180" s="162">
        <f>O180*H180</f>
        <v>0</v>
      </c>
      <c r="Q180" s="162">
        <v>0</v>
      </c>
      <c r="R180" s="162">
        <f>Q180*H180</f>
        <v>0</v>
      </c>
      <c r="S180" s="162">
        <v>0</v>
      </c>
      <c r="T180" s="163">
        <f>S180*H180</f>
        <v>0</v>
      </c>
      <c r="AR180" s="137" t="s">
        <v>265</v>
      </c>
      <c r="AT180" s="137" t="s">
        <v>116</v>
      </c>
      <c r="AU180" s="137" t="s">
        <v>78</v>
      </c>
      <c r="AY180" s="2" t="s">
        <v>114</v>
      </c>
      <c r="BE180" s="138">
        <f>IF(N180="základní",J180,0)</f>
        <v>0</v>
      </c>
      <c r="BF180" s="138">
        <f>IF(N180="snížená",J180,0)</f>
        <v>0</v>
      </c>
      <c r="BG180" s="138">
        <f>IF(N180="zákl. přenesená",J180,0)</f>
        <v>0</v>
      </c>
      <c r="BH180" s="138">
        <f>IF(N180="sníž. přenesená",J180,0)</f>
        <v>0</v>
      </c>
      <c r="BI180" s="138">
        <f>IF(N180="nulová",J180,0)</f>
        <v>0</v>
      </c>
      <c r="BJ180" s="2" t="s">
        <v>76</v>
      </c>
      <c r="BK180" s="138">
        <f>ROUND(I180*H180,2)</f>
        <v>0</v>
      </c>
      <c r="BL180" s="2" t="s">
        <v>265</v>
      </c>
      <c r="BM180" s="137" t="s">
        <v>277</v>
      </c>
    </row>
    <row r="181" spans="2:65" s="16" customFormat="1" ht="6.95" customHeight="1" x14ac:dyDescent="0.25">
      <c r="B181" s="29"/>
      <c r="C181" s="30"/>
      <c r="D181" s="30"/>
      <c r="E181" s="30"/>
      <c r="F181" s="30"/>
      <c r="G181" s="30"/>
      <c r="H181" s="30"/>
      <c r="I181" s="30"/>
      <c r="J181" s="30"/>
      <c r="K181" s="30"/>
      <c r="L181" s="17"/>
    </row>
  </sheetData>
  <mergeCells count="6">
    <mergeCell ref="E118:H118"/>
    <mergeCell ref="L2:V2"/>
    <mergeCell ref="E7:H7"/>
    <mergeCell ref="E16:H16"/>
    <mergeCell ref="E25:H25"/>
    <mergeCell ref="E85:H8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StehlikP</cp:lastModifiedBy>
  <dcterms:created xsi:type="dcterms:W3CDTF">2024-08-09T12:40:52Z</dcterms:created>
  <dcterms:modified xsi:type="dcterms:W3CDTF">2024-08-12T07:27:58Z</dcterms:modified>
</cp:coreProperties>
</file>